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trojní část - 1.1. Pol" sheetId="2" r:id="rId2"/>
    <sheet name="Ústřední topení - 1.2. Pol" sheetId="3" r:id="rId3"/>
    <sheet name="MaR - 2.2. Pol" sheetId="4" r:id="rId4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'Strojní část - 1.1. Pol'!$C$140:$K$329</definedName>
    <definedName name="_xlnm.Print_Area" localSheetId="1">'Strojní část - 1.1. Pol'!$C$4:$J$76,'Strojní část - 1.1. Pol'!$C$82:$J$120,'Strojní část - 1.1. Pol'!$C$126:$K$329</definedName>
    <definedName name="_xlnm.Print_Titles" localSheetId="1">'Strojní část - 1.1. Pol'!$140:$140</definedName>
    <definedName name="_xlnm._FilterDatabase" localSheetId="2" hidden="1">'Ústřední topení - 1.2. Pol'!$C$138:$K$316</definedName>
    <definedName name="_xlnm.Print_Area" localSheetId="2">'Ústřední topení - 1.2. Pol'!$C$4:$J$76,'Ústřední topení - 1.2. Pol'!$C$82:$J$118,'Ústřední topení - 1.2. Pol'!$C$124:$K$316</definedName>
    <definedName name="_xlnm.Print_Titles" localSheetId="2">'Ústřední topení - 1.2. Pol'!$138:$138</definedName>
    <definedName name="_xlnm._FilterDatabase" localSheetId="3" hidden="1">'MaR - 2.2. Pol'!$C$124:$K$194</definedName>
    <definedName name="_xlnm.Print_Area" localSheetId="3">'MaR - 2.2. Pol'!$C$4:$J$76,'MaR - 2.2. Pol'!$C$82:$J$104,'MaR - 2.2. Pol'!$C$110:$K$194</definedName>
    <definedName name="_xlnm.Print_Titles" localSheetId="3">'MaR - 2.2. Pol'!$124:$124</definedName>
  </definedNames>
  <calcPr/>
</workbook>
</file>

<file path=xl/calcChain.xml><?xml version="1.0" encoding="utf-8"?>
<calcChain xmlns="http://schemas.openxmlformats.org/spreadsheetml/2006/main">
  <c i="4" l="1" r="J39"/>
  <c r="J38"/>
  <c i="1" r="AY100"/>
  <c i="4" r="J37"/>
  <c i="1" r="AX100"/>
  <c i="4"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9"/>
  <c r="E117"/>
  <c r="F91"/>
  <c r="E89"/>
  <c r="J26"/>
  <c r="E26"/>
  <c r="J122"/>
  <c r="J25"/>
  <c r="J23"/>
  <c r="E23"/>
  <c r="J93"/>
  <c r="J22"/>
  <c r="J20"/>
  <c r="E20"/>
  <c r="F122"/>
  <c r="J19"/>
  <c r="J17"/>
  <c r="E17"/>
  <c r="F121"/>
  <c r="J16"/>
  <c r="J14"/>
  <c r="J119"/>
  <c r="E7"/>
  <c r="E113"/>
  <c i="3" r="J39"/>
  <c r="J38"/>
  <c i="1" r="AY98"/>
  <c i="3" r="J37"/>
  <c i="1" r="AX98"/>
  <c i="3"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09"/>
  <c r="BH309"/>
  <c r="BG309"/>
  <c r="BF309"/>
  <c r="T309"/>
  <c r="R309"/>
  <c r="P309"/>
  <c r="BI307"/>
  <c r="BH307"/>
  <c r="BG307"/>
  <c r="BF307"/>
  <c r="T307"/>
  <c r="T306"/>
  <c r="T305"/>
  <c r="R307"/>
  <c r="R306"/>
  <c r="R305"/>
  <c r="P307"/>
  <c r="P306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T219"/>
  <c r="R220"/>
  <c r="R219"/>
  <c r="P220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F133"/>
  <c r="E131"/>
  <c r="F91"/>
  <c r="E89"/>
  <c r="J26"/>
  <c r="E26"/>
  <c r="J94"/>
  <c r="J25"/>
  <c r="J23"/>
  <c r="E23"/>
  <c r="J135"/>
  <c r="J22"/>
  <c r="J20"/>
  <c r="E20"/>
  <c r="F94"/>
  <c r="J19"/>
  <c r="J17"/>
  <c r="E17"/>
  <c r="F135"/>
  <c r="J16"/>
  <c r="J14"/>
  <c r="J91"/>
  <c r="E7"/>
  <c r="E127"/>
  <c i="2" r="J39"/>
  <c r="J38"/>
  <c i="1" r="AY96"/>
  <c i="2" r="J37"/>
  <c i="1" r="AX96"/>
  <c i="2" r="BI328"/>
  <c r="BH328"/>
  <c r="BG328"/>
  <c r="BF328"/>
  <c r="T328"/>
  <c r="T327"/>
  <c r="T326"/>
  <c r="R328"/>
  <c r="R327"/>
  <c r="R326"/>
  <c r="P328"/>
  <c r="P327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T315"/>
  <c r="T314"/>
  <c r="R316"/>
  <c r="R315"/>
  <c r="R314"/>
  <c r="P316"/>
  <c r="P315"/>
  <c r="P314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F135"/>
  <c r="E133"/>
  <c r="F91"/>
  <c r="E89"/>
  <c r="J26"/>
  <c r="E26"/>
  <c r="J94"/>
  <c r="J25"/>
  <c r="J23"/>
  <c r="E23"/>
  <c r="J93"/>
  <c r="J22"/>
  <c r="J20"/>
  <c r="E20"/>
  <c r="F138"/>
  <c r="J19"/>
  <c r="J17"/>
  <c r="E17"/>
  <c r="F137"/>
  <c r="J16"/>
  <c r="J14"/>
  <c r="J135"/>
  <c r="E7"/>
  <c r="E85"/>
  <c i="1" r="L90"/>
  <c r="AM90"/>
  <c r="AM89"/>
  <c r="L89"/>
  <c r="AM87"/>
  <c r="L87"/>
  <c r="L85"/>
  <c r="L84"/>
  <c i="2" r="J320"/>
  <c r="BK309"/>
  <c r="J293"/>
  <c r="J273"/>
  <c r="BK223"/>
  <c r="BK211"/>
  <c r="BK187"/>
  <c r="J150"/>
  <c r="J214"/>
  <c r="BK164"/>
  <c r="J321"/>
  <c r="J297"/>
  <c r="BK277"/>
  <c r="BK225"/>
  <c r="J148"/>
  <c r="BK301"/>
  <c r="J278"/>
  <c r="J185"/>
  <c r="J282"/>
  <c r="BK248"/>
  <c r="J200"/>
  <c r="BK172"/>
  <c r="J287"/>
  <c r="BK224"/>
  <c i="1" r="AS95"/>
  <c i="2" r="BK242"/>
  <c r="J182"/>
  <c r="J239"/>
  <c r="BK202"/>
  <c r="BK170"/>
  <c i="3" r="BK293"/>
  <c r="BK253"/>
  <c r="J206"/>
  <c r="J304"/>
  <c r="J281"/>
  <c r="BK217"/>
  <c r="BK298"/>
  <c r="J260"/>
  <c r="J223"/>
  <c r="J300"/>
  <c r="BK286"/>
  <c r="J276"/>
  <c r="J261"/>
  <c r="BK243"/>
  <c r="J193"/>
  <c r="BK169"/>
  <c r="BK315"/>
  <c r="J262"/>
  <c r="J144"/>
  <c r="J225"/>
  <c r="BK164"/>
  <c r="BK251"/>
  <c r="J226"/>
  <c r="BK208"/>
  <c r="J316"/>
  <c r="J275"/>
  <c r="BK246"/>
  <c r="J240"/>
  <c r="BK213"/>
  <c r="J184"/>
  <c i="4" r="BK179"/>
  <c r="BK157"/>
  <c r="BK134"/>
  <c r="BK185"/>
  <c r="J134"/>
  <c r="J157"/>
  <c r="J185"/>
  <c r="BK132"/>
  <c r="J179"/>
  <c r="BK143"/>
  <c r="J192"/>
  <c r="BK174"/>
  <c r="BK140"/>
  <c r="J171"/>
  <c r="J145"/>
  <c r="J162"/>
  <c i="2" r="BK328"/>
  <c r="BK318"/>
  <c r="BK308"/>
  <c r="BK300"/>
  <c r="J290"/>
  <c r="BK274"/>
  <c r="J237"/>
  <c r="BK220"/>
  <c r="BK206"/>
  <c r="BK190"/>
  <c r="BK182"/>
  <c i="1" r="AS97"/>
  <c i="2" r="BK234"/>
  <c r="J204"/>
  <c r="J177"/>
  <c r="BK149"/>
  <c r="BK323"/>
  <c r="J309"/>
  <c r="J289"/>
  <c r="BK275"/>
  <c r="BK193"/>
  <c r="J157"/>
  <c r="BK304"/>
  <c r="J295"/>
  <c r="BK279"/>
  <c r="J245"/>
  <c r="J207"/>
  <c r="BK144"/>
  <c r="J254"/>
  <c r="BK235"/>
  <c r="BK209"/>
  <c r="BK196"/>
  <c r="J170"/>
  <c r="J301"/>
  <c r="BK282"/>
  <c r="J225"/>
  <c r="J196"/>
  <c r="BK179"/>
  <c r="BK273"/>
  <c r="J213"/>
  <c r="J195"/>
  <c r="BK155"/>
  <c r="J263"/>
  <c r="BK233"/>
  <c r="BK227"/>
  <c r="BK186"/>
  <c r="BK160"/>
  <c r="J147"/>
  <c i="3" r="J299"/>
  <c r="J265"/>
  <c r="J249"/>
  <c r="BK205"/>
  <c r="BK154"/>
  <c r="BK300"/>
  <c r="J280"/>
  <c r="BK268"/>
  <c r="BK316"/>
  <c r="BK291"/>
  <c r="BK282"/>
  <c r="J255"/>
  <c r="BK224"/>
  <c r="BK184"/>
  <c r="J287"/>
  <c r="J277"/>
  <c r="J267"/>
  <c r="BK257"/>
  <c r="BK227"/>
  <c r="BK199"/>
  <c r="J187"/>
  <c r="J157"/>
  <c r="BK304"/>
  <c r="J283"/>
  <c r="J224"/>
  <c r="BK142"/>
  <c r="BK232"/>
  <c r="BK194"/>
  <c r="J307"/>
  <c r="BK254"/>
  <c r="J232"/>
  <c r="BK218"/>
  <c r="J189"/>
  <c r="BK163"/>
  <c r="BK307"/>
  <c r="BK279"/>
  <c r="BK252"/>
  <c r="J231"/>
  <c r="J209"/>
  <c r="BK192"/>
  <c i="4" r="BK186"/>
  <c r="J175"/>
  <c r="BK155"/>
  <c r="BK187"/>
  <c r="BK160"/>
  <c r="J188"/>
  <c r="J166"/>
  <c r="J141"/>
  <c r="J129"/>
  <c r="J135"/>
  <c r="BK194"/>
  <c r="BK173"/>
  <c r="BK163"/>
  <c r="J142"/>
  <c r="J127"/>
  <c r="J152"/>
  <c r="BK188"/>
  <c r="BK177"/>
  <c r="J153"/>
  <c r="J138"/>
  <c r="BK153"/>
  <c i="2" r="BK322"/>
  <c r="J304"/>
  <c r="BK291"/>
  <c r="BK263"/>
  <c r="J219"/>
  <c r="BK203"/>
  <c r="BK185"/>
  <c r="BK281"/>
  <c r="BK228"/>
  <c r="J179"/>
  <c r="J159"/>
  <c r="BK320"/>
  <c r="BK285"/>
  <c r="BK192"/>
  <c r="BK310"/>
  <c r="BK302"/>
  <c r="BK280"/>
  <c r="J229"/>
  <c r="BK173"/>
  <c r="J269"/>
  <c r="BK231"/>
  <c r="J193"/>
  <c r="BK157"/>
  <c r="BK278"/>
  <c r="J201"/>
  <c r="BK150"/>
  <c r="J249"/>
  <c r="J205"/>
  <c r="BK270"/>
  <c r="BK245"/>
  <c r="BK204"/>
  <c r="BK181"/>
  <c r="BK159"/>
  <c i="3" r="J295"/>
  <c r="J268"/>
  <c r="J250"/>
  <c r="BK166"/>
  <c r="J298"/>
  <c r="BK226"/>
  <c r="BK301"/>
  <c r="BK277"/>
  <c r="J229"/>
  <c r="BK288"/>
  <c r="J273"/>
  <c r="J258"/>
  <c r="BK231"/>
  <c r="BK211"/>
  <c r="J178"/>
  <c r="J142"/>
  <c r="J253"/>
  <c r="BK157"/>
  <c r="BK241"/>
  <c r="J199"/>
  <c r="J266"/>
  <c r="BK249"/>
  <c r="BK209"/>
  <c r="BK178"/>
  <c r="J309"/>
  <c r="BK264"/>
  <c i="4" r="BK193"/>
  <c r="BK162"/>
  <c r="J130"/>
  <c r="J168"/>
  <c r="BK182"/>
  <c r="BK165"/>
  <c r="BK139"/>
  <c r="J187"/>
  <c r="BK142"/>
  <c r="BK169"/>
  <c r="BK141"/>
  <c r="J163"/>
  <c i="2" r="J323"/>
  <c r="J310"/>
  <c r="J296"/>
  <c r="J281"/>
  <c r="BK238"/>
  <c r="BK214"/>
  <c r="BK201"/>
  <c r="J172"/>
  <c r="BK271"/>
  <c r="J203"/>
  <c r="BK176"/>
  <c r="J325"/>
  <c r="J319"/>
  <c r="BK293"/>
  <c r="J244"/>
  <c r="BK184"/>
  <c r="BK313"/>
  <c r="BK303"/>
  <c r="J292"/>
  <c r="J228"/>
  <c r="BK180"/>
  <c r="J259"/>
  <c r="J211"/>
  <c r="J180"/>
  <c r="BK299"/>
  <c r="J250"/>
  <c r="J192"/>
  <c r="J276"/>
  <c r="BK232"/>
  <c r="BK191"/>
  <c r="BK267"/>
  <c r="BK226"/>
  <c r="J171"/>
  <c r="BK148"/>
  <c i="3" r="BK297"/>
  <c r="J251"/>
  <c r="J212"/>
  <c r="J155"/>
  <c r="BK284"/>
  <c r="J218"/>
  <c r="J293"/>
  <c r="J272"/>
  <c r="J230"/>
  <c r="J289"/>
  <c r="J279"/>
  <c r="BK269"/>
  <c r="J256"/>
  <c r="J192"/>
  <c r="J164"/>
  <c r="J145"/>
  <c r="J264"/>
  <c r="J180"/>
  <c r="BK240"/>
  <c r="J151"/>
  <c r="J252"/>
  <c r="J222"/>
  <c r="BK190"/>
  <c r="J152"/>
  <c r="J257"/>
  <c i="4" r="BK161"/>
  <c r="J165"/>
  <c r="BK136"/>
  <c r="J167"/>
  <c r="BK127"/>
  <c r="BK166"/>
  <c r="BK151"/>
  <c r="BK128"/>
  <c r="J186"/>
  <c r="BK150"/>
  <c r="BK152"/>
  <c r="J137"/>
  <c r="BK145"/>
  <c i="2" r="BK325"/>
  <c r="BK319"/>
  <c r="BK312"/>
  <c r="J303"/>
  <c r="BK292"/>
  <c r="J283"/>
  <c r="BK246"/>
  <c r="J226"/>
  <c r="BK213"/>
  <c r="J202"/>
  <c r="J186"/>
  <c r="BK154"/>
  <c r="J230"/>
  <c r="BK200"/>
  <c r="BK178"/>
  <c r="J160"/>
  <c r="J316"/>
  <c r="BK288"/>
  <c r="J246"/>
  <c r="J236"/>
  <c r="BK189"/>
  <c r="J149"/>
  <c r="J308"/>
  <c r="J300"/>
  <c r="BK290"/>
  <c r="BK247"/>
  <c r="J206"/>
  <c r="BK171"/>
  <c r="J280"/>
  <c r="J242"/>
  <c r="BK208"/>
  <c r="BK177"/>
  <c r="BK147"/>
  <c r="J279"/>
  <c r="J248"/>
  <c r="BK210"/>
  <c r="J154"/>
  <c r="BK250"/>
  <c r="J240"/>
  <c r="J189"/>
  <c r="BK269"/>
  <c r="BK253"/>
  <c r="J232"/>
  <c r="BK205"/>
  <c r="BK197"/>
  <c r="J164"/>
  <c r="J155"/>
  <c i="3" r="J315"/>
  <c r="BK287"/>
  <c r="BK261"/>
  <c r="BK230"/>
  <c r="BK197"/>
  <c r="BK153"/>
  <c r="J285"/>
  <c r="BK272"/>
  <c r="BK155"/>
  <c r="J297"/>
  <c r="BK275"/>
  <c r="J243"/>
  <c r="J217"/>
  <c r="BK290"/>
  <c r="J284"/>
  <c r="BK274"/>
  <c r="BK265"/>
  <c r="BK248"/>
  <c r="BK225"/>
  <c r="J197"/>
  <c r="J182"/>
  <c r="BK156"/>
  <c r="J290"/>
  <c r="BK266"/>
  <c r="J205"/>
  <c r="J161"/>
  <c r="BK262"/>
  <c r="BK216"/>
  <c r="BK180"/>
  <c r="BK273"/>
  <c r="BK256"/>
  <c r="J228"/>
  <c r="J216"/>
  <c r="J203"/>
  <c r="J172"/>
  <c r="J301"/>
  <c r="J263"/>
  <c r="BK250"/>
  <c r="J220"/>
  <c r="BK206"/>
  <c r="BK172"/>
  <c i="4" r="BK180"/>
  <c r="J156"/>
  <c r="J173"/>
  <c r="BK133"/>
  <c r="BK181"/>
  <c r="BK154"/>
  <c r="J191"/>
  <c r="J159"/>
  <c r="J128"/>
  <c r="BK178"/>
  <c r="J164"/>
  <c r="BK147"/>
  <c r="BK189"/>
  <c r="BK167"/>
  <c r="BK191"/>
  <c r="J182"/>
  <c r="BK164"/>
  <c r="J132"/>
  <c r="J154"/>
  <c i="2" r="BK321"/>
  <c r="J313"/>
  <c r="J299"/>
  <c r="BK287"/>
  <c r="BK236"/>
  <c r="BK218"/>
  <c r="BK195"/>
  <c r="BK162"/>
  <c r="J267"/>
  <c r="J165"/>
  <c r="J322"/>
  <c r="BK295"/>
  <c r="J241"/>
  <c r="BK168"/>
  <c r="BK306"/>
  <c r="BK297"/>
  <c r="J270"/>
  <c r="J197"/>
  <c r="J268"/>
  <c r="J210"/>
  <c r="J176"/>
  <c r="BK283"/>
  <c r="J221"/>
  <c r="J275"/>
  <c r="J233"/>
  <c r="J173"/>
  <c r="BK237"/>
  <c r="J223"/>
  <c r="J190"/>
  <c r="J166"/>
  <c i="3" r="J303"/>
  <c r="BK270"/>
  <c r="BK223"/>
  <c r="J156"/>
  <c r="BK299"/>
  <c r="J274"/>
  <c r="BK314"/>
  <c r="J286"/>
  <c r="BK242"/>
  <c r="BK187"/>
  <c r="J282"/>
  <c r="J270"/>
  <c r="BK238"/>
  <c r="J214"/>
  <c r="J190"/>
  <c r="BK152"/>
  <c r="J269"/>
  <c r="BK193"/>
  <c r="BK285"/>
  <c r="BK220"/>
  <c r="J165"/>
  <c r="BK263"/>
  <c r="J238"/>
  <c r="J211"/>
  <c r="BK145"/>
  <c r="J245"/>
  <c r="J241"/>
  <c r="J235"/>
  <c r="J208"/>
  <c i="4" r="J178"/>
  <c r="J150"/>
  <c r="J194"/>
  <c r="BK148"/>
  <c r="BK159"/>
  <c r="J190"/>
  <c r="J133"/>
  <c r="J181"/>
  <c r="BK156"/>
  <c r="J131"/>
  <c r="J151"/>
  <c r="J183"/>
  <c r="J147"/>
  <c r="BK130"/>
  <c r="J139"/>
  <c i="2" r="J328"/>
  <c r="J306"/>
  <c r="J298"/>
  <c r="J288"/>
  <c r="BK268"/>
  <c r="BK230"/>
  <c r="BK207"/>
  <c r="BK175"/>
  <c r="J277"/>
  <c r="BK229"/>
  <c r="J198"/>
  <c r="BK324"/>
  <c r="J318"/>
  <c r="J291"/>
  <c r="BK259"/>
  <c r="J218"/>
  <c r="BK165"/>
  <c r="BK307"/>
  <c r="BK294"/>
  <c r="BK249"/>
  <c r="J208"/>
  <c r="J285"/>
  <c r="J253"/>
  <c r="J234"/>
  <c r="BK183"/>
  <c r="BK169"/>
  <c r="BK296"/>
  <c r="BK241"/>
  <c r="J183"/>
  <c r="J144"/>
  <c r="BK239"/>
  <c r="BK188"/>
  <c r="BK244"/>
  <c r="BK221"/>
  <c r="J188"/>
  <c r="J169"/>
  <c i="1" r="AS99"/>
  <c i="3" r="BK281"/>
  <c r="BK260"/>
  <c r="BK215"/>
  <c r="J149"/>
  <c r="J291"/>
  <c r="J271"/>
  <c r="BK175"/>
  <c r="J288"/>
  <c r="BK245"/>
  <c r="J166"/>
  <c r="BK280"/>
  <c r="BK271"/>
  <c r="BK228"/>
  <c r="BK203"/>
  <c r="J175"/>
  <c r="BK149"/>
  <c r="BK303"/>
  <c r="BK235"/>
  <c r="J169"/>
  <c r="J244"/>
  <c r="J215"/>
  <c r="BK309"/>
  <c r="BK258"/>
  <c r="BK244"/>
  <c r="BK212"/>
  <c r="BK182"/>
  <c r="J154"/>
  <c r="BK294"/>
  <c r="J254"/>
  <c i="4" r="J161"/>
  <c r="BK135"/>
  <c r="J189"/>
  <c r="BK144"/>
  <c r="BK168"/>
  <c r="BK138"/>
  <c r="J184"/>
  <c r="BK192"/>
  <c r="BK170"/>
  <c r="J148"/>
  <c r="BK190"/>
  <c r="J160"/>
  <c r="BK184"/>
  <c r="J174"/>
  <c r="BK146"/>
  <c r="BK129"/>
  <c i="2" r="J324"/>
  <c r="BK316"/>
  <c r="J302"/>
  <c r="BK289"/>
  <c r="J271"/>
  <c r="J235"/>
  <c r="J209"/>
  <c r="J168"/>
  <c r="BK284"/>
  <c r="BK219"/>
  <c r="J184"/>
  <c r="J145"/>
  <c r="J307"/>
  <c r="J284"/>
  <c r="BK240"/>
  <c r="J178"/>
  <c r="J312"/>
  <c r="BK298"/>
  <c r="BK254"/>
  <c r="J220"/>
  <c r="J162"/>
  <c r="BK276"/>
  <c r="J238"/>
  <c r="J181"/>
  <c r="BK166"/>
  <c r="J294"/>
  <c r="J227"/>
  <c r="J191"/>
  <c r="J274"/>
  <c r="J224"/>
  <c r="J187"/>
  <c r="J247"/>
  <c r="J231"/>
  <c r="BK198"/>
  <c r="J175"/>
  <c r="BK145"/>
  <c i="3" r="BK276"/>
  <c r="BK259"/>
  <c r="BK222"/>
  <c r="J194"/>
  <c r="J294"/>
  <c r="J278"/>
  <c r="J163"/>
  <c r="BK283"/>
  <c r="J248"/>
  <c r="BK151"/>
  <c r="BK278"/>
  <c r="BK267"/>
  <c r="J246"/>
  <c r="J201"/>
  <c r="BK189"/>
  <c r="BK161"/>
  <c r="BK144"/>
  <c r="BK289"/>
  <c r="J227"/>
  <c r="J153"/>
  <c r="J242"/>
  <c r="BK214"/>
  <c r="J314"/>
  <c r="J259"/>
  <c r="BK229"/>
  <c r="J213"/>
  <c r="BK201"/>
  <c r="BK165"/>
  <c r="BK295"/>
  <c r="BK255"/>
  <c i="4" r="J169"/>
  <c r="J136"/>
  <c r="BK175"/>
  <c r="J140"/>
  <c r="J177"/>
  <c r="BK137"/>
  <c r="J180"/>
  <c r="BK131"/>
  <c r="BK171"/>
  <c r="J146"/>
  <c r="J193"/>
  <c r="BK183"/>
  <c r="J144"/>
  <c r="J170"/>
  <c r="J143"/>
  <c r="J155"/>
  <c i="2" l="1" r="BK146"/>
  <c r="J146"/>
  <c r="J101"/>
  <c r="BK167"/>
  <c r="J167"/>
  <c r="J104"/>
  <c r="P199"/>
  <c r="R212"/>
  <c r="BK286"/>
  <c r="J286"/>
  <c r="J112"/>
  <c r="BK317"/>
  <c r="J317"/>
  <c r="J117"/>
  <c i="3" r="P150"/>
  <c r="P174"/>
  <c r="BK210"/>
  <c r="J210"/>
  <c r="J107"/>
  <c r="P247"/>
  <c r="T292"/>
  <c r="BK302"/>
  <c r="J302"/>
  <c r="J114"/>
  <c r="P308"/>
  <c i="4" r="R126"/>
  <c i="2" r="T143"/>
  <c r="T146"/>
  <c r="R174"/>
  <c r="T194"/>
  <c r="BK212"/>
  <c r="J212"/>
  <c r="J108"/>
  <c r="BK243"/>
  <c r="J243"/>
  <c r="J110"/>
  <c r="T286"/>
  <c r="R311"/>
  <c r="R317"/>
  <c i="3" r="R143"/>
  <c r="R140"/>
  <c r="R139"/>
  <c r="P162"/>
  <c r="BK221"/>
  <c r="J221"/>
  <c r="J109"/>
  <c r="BK239"/>
  <c r="J239"/>
  <c r="J110"/>
  <c r="P296"/>
  <c i="4" r="R149"/>
  <c r="BK172"/>
  <c r="J172"/>
  <c r="J102"/>
  <c i="2" r="BK143"/>
  <c r="J143"/>
  <c r="J100"/>
  <c r="T153"/>
  <c r="BK199"/>
  <c r="J199"/>
  <c r="J107"/>
  <c r="T212"/>
  <c r="BK272"/>
  <c r="J272"/>
  <c r="J111"/>
  <c r="T305"/>
  <c i="3" r="T143"/>
  <c r="T140"/>
  <c r="T174"/>
  <c r="T247"/>
  <c r="T302"/>
  <c i="4" r="T126"/>
  <c r="T158"/>
  <c r="R172"/>
  <c i="2" r="R143"/>
  <c r="R153"/>
  <c r="P167"/>
  <c r="T167"/>
  <c r="P194"/>
  <c r="T199"/>
  <c r="T222"/>
  <c r="T243"/>
  <c r="R272"/>
  <c r="P305"/>
  <c r="T311"/>
  <c r="T317"/>
  <c i="3" r="R150"/>
  <c r="BK162"/>
  <c r="J162"/>
  <c r="J103"/>
  <c r="T162"/>
  <c r="R210"/>
  <c r="T221"/>
  <c r="T239"/>
  <c r="P292"/>
  <c r="BK296"/>
  <c r="J296"/>
  <c r="J113"/>
  <c r="R302"/>
  <c r="R308"/>
  <c i="4" r="P126"/>
  <c r="P149"/>
  <c r="R158"/>
  <c r="P172"/>
  <c r="T172"/>
  <c i="2" r="P143"/>
  <c r="R146"/>
  <c r="T174"/>
  <c r="R194"/>
  <c r="P212"/>
  <c r="P243"/>
  <c r="P286"/>
  <c r="P311"/>
  <c i="3" r="BK143"/>
  <c r="J143"/>
  <c r="J101"/>
  <c r="T150"/>
  <c r="R162"/>
  <c r="T210"/>
  <c r="R221"/>
  <c r="R239"/>
  <c r="R292"/>
  <c r="P302"/>
  <c r="T308"/>
  <c i="4" r="T149"/>
  <c r="P176"/>
  <c i="2" r="P153"/>
  <c r="R167"/>
  <c r="P222"/>
  <c r="P272"/>
  <c r="R305"/>
  <c i="3" r="BK150"/>
  <c r="J150"/>
  <c r="J102"/>
  <c r="R174"/>
  <c r="R173"/>
  <c r="R247"/>
  <c r="R296"/>
  <c i="4" r="BK126"/>
  <c r="J126"/>
  <c r="J99"/>
  <c r="BK158"/>
  <c r="J158"/>
  <c r="J101"/>
  <c r="BK176"/>
  <c r="J176"/>
  <c r="J103"/>
  <c i="2" r="P146"/>
  <c r="BK153"/>
  <c r="BK174"/>
  <c r="J174"/>
  <c r="J105"/>
  <c r="BK194"/>
  <c r="J194"/>
  <c r="J106"/>
  <c r="R199"/>
  <c r="R222"/>
  <c r="R243"/>
  <c r="T272"/>
  <c r="BK305"/>
  <c r="J305"/>
  <c r="J113"/>
  <c r="BK311"/>
  <c r="J311"/>
  <c r="J114"/>
  <c i="3" r="BK174"/>
  <c r="J174"/>
  <c r="J106"/>
  <c r="P210"/>
  <c r="P221"/>
  <c r="P239"/>
  <c r="BK292"/>
  <c r="J292"/>
  <c r="J112"/>
  <c r="T296"/>
  <c i="4" r="P158"/>
  <c r="R176"/>
  <c i="2" r="P174"/>
  <c r="BK222"/>
  <c r="J222"/>
  <c r="J109"/>
  <c r="R286"/>
  <c r="P317"/>
  <c i="3" r="P143"/>
  <c r="P140"/>
  <c r="BK247"/>
  <c r="J247"/>
  <c r="J111"/>
  <c r="BK308"/>
  <c r="J308"/>
  <c r="J117"/>
  <c i="4" r="BK149"/>
  <c r="J149"/>
  <c r="J100"/>
  <c r="T176"/>
  <c i="2" r="BK315"/>
  <c r="J315"/>
  <c r="J116"/>
  <c r="BK327"/>
  <c r="BK326"/>
  <c r="J326"/>
  <c r="J118"/>
  <c i="3" r="BK306"/>
  <c r="J306"/>
  <c r="J116"/>
  <c r="BK141"/>
  <c r="J141"/>
  <c r="J100"/>
  <c r="BK219"/>
  <c r="J219"/>
  <c r="J108"/>
  <c r="BK171"/>
  <c r="J171"/>
  <c r="J104"/>
  <c i="4" r="F93"/>
  <c r="BE127"/>
  <c r="BE130"/>
  <c r="BE140"/>
  <c r="BE141"/>
  <c r="BE143"/>
  <c r="BE159"/>
  <c r="BE182"/>
  <c r="BE184"/>
  <c r="F94"/>
  <c r="J121"/>
  <c r="BE131"/>
  <c r="BE133"/>
  <c r="BE142"/>
  <c r="BE161"/>
  <c r="BE162"/>
  <c r="BE163"/>
  <c r="BE166"/>
  <c r="BE167"/>
  <c r="BE173"/>
  <c r="BE187"/>
  <c r="BE191"/>
  <c r="BE194"/>
  <c r="BE132"/>
  <c r="BE134"/>
  <c r="BE136"/>
  <c r="BE146"/>
  <c r="BE164"/>
  <c r="BE168"/>
  <c r="BE175"/>
  <c r="BE179"/>
  <c i="3" r="BK173"/>
  <c i="4" r="J91"/>
  <c r="J94"/>
  <c r="BE135"/>
  <c r="BE145"/>
  <c r="BE154"/>
  <c r="BE155"/>
  <c r="BE160"/>
  <c r="BE169"/>
  <c r="BE177"/>
  <c r="BE188"/>
  <c r="BE192"/>
  <c r="BE193"/>
  <c r="E85"/>
  <c r="BE137"/>
  <c r="BE148"/>
  <c r="BE153"/>
  <c r="BE174"/>
  <c r="BE150"/>
  <c r="BE151"/>
  <c r="BE170"/>
  <c r="BE185"/>
  <c r="BE186"/>
  <c r="BE189"/>
  <c r="BE190"/>
  <c r="BE128"/>
  <c r="BE138"/>
  <c r="BE152"/>
  <c r="BE156"/>
  <c r="BE157"/>
  <c r="BE178"/>
  <c r="BE180"/>
  <c r="BE129"/>
  <c r="BE139"/>
  <c r="BE144"/>
  <c r="BE147"/>
  <c r="BE165"/>
  <c r="BE171"/>
  <c r="BE181"/>
  <c r="BE183"/>
  <c i="3" r="F93"/>
  <c r="J136"/>
  <c r="BE163"/>
  <c r="BE203"/>
  <c r="BE227"/>
  <c r="BE229"/>
  <c r="BE243"/>
  <c r="BE244"/>
  <c r="BE249"/>
  <c r="BE258"/>
  <c r="BE259"/>
  <c r="BE303"/>
  <c i="2" r="J153"/>
  <c r="J103"/>
  <c i="3" r="E85"/>
  <c r="J93"/>
  <c r="J133"/>
  <c r="BE144"/>
  <c r="BE153"/>
  <c r="BE154"/>
  <c r="BE180"/>
  <c r="BE184"/>
  <c r="BE187"/>
  <c r="BE215"/>
  <c r="BE217"/>
  <c r="BE220"/>
  <c r="BE223"/>
  <c r="BE235"/>
  <c r="BE241"/>
  <c r="BE246"/>
  <c r="BE253"/>
  <c r="BE257"/>
  <c r="BE262"/>
  <c r="BE264"/>
  <c r="BE282"/>
  <c r="BE293"/>
  <c r="BE300"/>
  <c r="BE315"/>
  <c i="2" r="BK142"/>
  <c i="3" r="F136"/>
  <c r="BE156"/>
  <c r="BE161"/>
  <c r="BE190"/>
  <c r="BE192"/>
  <c r="BE209"/>
  <c r="BE226"/>
  <c r="BE248"/>
  <c r="BE250"/>
  <c r="BE254"/>
  <c r="BE267"/>
  <c r="BE268"/>
  <c r="BE271"/>
  <c r="BE274"/>
  <c r="BE278"/>
  <c r="BE290"/>
  <c r="BE149"/>
  <c r="BE155"/>
  <c r="BE194"/>
  <c r="BE208"/>
  <c r="BE213"/>
  <c r="BE214"/>
  <c r="BE216"/>
  <c r="BE242"/>
  <c r="BE252"/>
  <c r="BE265"/>
  <c r="BE272"/>
  <c r="BE284"/>
  <c r="BE291"/>
  <c r="BE307"/>
  <c r="BE314"/>
  <c i="2" r="J327"/>
  <c r="J119"/>
  <c i="3" r="BE151"/>
  <c r="BE165"/>
  <c r="BE166"/>
  <c r="BE172"/>
  <c r="BE205"/>
  <c r="BE218"/>
  <c r="BE224"/>
  <c r="BE230"/>
  <c r="BE251"/>
  <c r="BE255"/>
  <c r="BE260"/>
  <c r="BE266"/>
  <c r="BE269"/>
  <c r="BE294"/>
  <c r="BE299"/>
  <c r="BE301"/>
  <c r="BE152"/>
  <c r="BE201"/>
  <c r="BE211"/>
  <c r="BE212"/>
  <c r="BE231"/>
  <c r="BE232"/>
  <c r="BE238"/>
  <c r="BE240"/>
  <c r="BE261"/>
  <c r="BE263"/>
  <c r="BE280"/>
  <c r="BE281"/>
  <c r="BE316"/>
  <c r="BE145"/>
  <c r="BE164"/>
  <c r="BE169"/>
  <c r="BE178"/>
  <c r="BE189"/>
  <c r="BE193"/>
  <c r="BE197"/>
  <c r="BE199"/>
  <c r="BE206"/>
  <c r="BE222"/>
  <c r="BE270"/>
  <c r="BE276"/>
  <c r="BE277"/>
  <c r="BE279"/>
  <c r="BE283"/>
  <c r="BE287"/>
  <c r="BE289"/>
  <c r="BE295"/>
  <c r="BE297"/>
  <c r="BE298"/>
  <c r="BE304"/>
  <c r="BE309"/>
  <c r="BE142"/>
  <c r="BE157"/>
  <c r="BE175"/>
  <c r="BE182"/>
  <c r="BE225"/>
  <c r="BE228"/>
  <c r="BE245"/>
  <c r="BE256"/>
  <c r="BE273"/>
  <c r="BE275"/>
  <c r="BE285"/>
  <c r="BE286"/>
  <c r="BE288"/>
  <c i="2" r="F93"/>
  <c r="F94"/>
  <c r="J137"/>
  <c r="BE150"/>
  <c r="BE162"/>
  <c r="BE168"/>
  <c r="BE178"/>
  <c r="BE179"/>
  <c r="BE180"/>
  <c r="BE183"/>
  <c r="BE184"/>
  <c r="BE185"/>
  <c r="BE189"/>
  <c r="BE201"/>
  <c r="BE208"/>
  <c r="BE211"/>
  <c r="BE214"/>
  <c r="BE218"/>
  <c r="BE240"/>
  <c r="BE248"/>
  <c r="BE250"/>
  <c r="BE254"/>
  <c r="BE259"/>
  <c r="BE316"/>
  <c r="E129"/>
  <c r="J138"/>
  <c r="BE157"/>
  <c r="BE165"/>
  <c r="BE171"/>
  <c r="BE176"/>
  <c r="BE177"/>
  <c r="BE198"/>
  <c r="BE203"/>
  <c r="BE209"/>
  <c r="BE219"/>
  <c r="BE226"/>
  <c r="BE227"/>
  <c r="BE234"/>
  <c r="BE237"/>
  <c r="BE247"/>
  <c r="BE267"/>
  <c r="BE269"/>
  <c r="BE147"/>
  <c r="BE148"/>
  <c r="BE160"/>
  <c r="BE172"/>
  <c r="BE202"/>
  <c r="BE207"/>
  <c r="BE213"/>
  <c r="BE235"/>
  <c r="BE239"/>
  <c r="BE245"/>
  <c r="BE253"/>
  <c r="BE271"/>
  <c r="BE274"/>
  <c r="BE277"/>
  <c r="BE280"/>
  <c r="BE290"/>
  <c r="BE293"/>
  <c r="BE295"/>
  <c r="BE298"/>
  <c r="BE300"/>
  <c r="BE149"/>
  <c r="BE159"/>
  <c r="BE164"/>
  <c r="BE173"/>
  <c r="BE191"/>
  <c r="BE195"/>
  <c r="BE228"/>
  <c r="BE246"/>
  <c r="BE263"/>
  <c r="BE281"/>
  <c r="BE289"/>
  <c r="BE169"/>
  <c r="BE175"/>
  <c r="BE200"/>
  <c r="BE204"/>
  <c r="BE224"/>
  <c r="BE230"/>
  <c r="BE275"/>
  <c r="BE288"/>
  <c r="BE296"/>
  <c r="BE301"/>
  <c r="BE306"/>
  <c r="BE309"/>
  <c r="BE312"/>
  <c r="J91"/>
  <c r="BE144"/>
  <c r="BE154"/>
  <c r="BE170"/>
  <c r="BE186"/>
  <c r="BE187"/>
  <c r="BE196"/>
  <c r="BE223"/>
  <c r="BE231"/>
  <c r="BE232"/>
  <c r="BE238"/>
  <c r="BE273"/>
  <c r="BE276"/>
  <c r="BE287"/>
  <c r="BE294"/>
  <c r="BE299"/>
  <c r="BE302"/>
  <c r="BE308"/>
  <c r="BE310"/>
  <c r="BE313"/>
  <c r="BE318"/>
  <c r="BE320"/>
  <c r="BE321"/>
  <c r="BE325"/>
  <c r="BE328"/>
  <c r="BE155"/>
  <c r="BE181"/>
  <c r="BE182"/>
  <c r="BE188"/>
  <c r="BE190"/>
  <c r="BE197"/>
  <c r="BE206"/>
  <c r="BE220"/>
  <c r="BE221"/>
  <c r="BE236"/>
  <c r="BE242"/>
  <c r="BE244"/>
  <c r="BE268"/>
  <c r="BE282"/>
  <c r="BE283"/>
  <c r="BE145"/>
  <c r="BE166"/>
  <c r="BE192"/>
  <c r="BE193"/>
  <c r="BE205"/>
  <c r="BE210"/>
  <c r="BE225"/>
  <c r="BE229"/>
  <c r="BE233"/>
  <c r="BE241"/>
  <c r="BE249"/>
  <c r="BE270"/>
  <c r="BE278"/>
  <c r="BE279"/>
  <c r="BE284"/>
  <c r="BE285"/>
  <c r="BE291"/>
  <c r="BE292"/>
  <c r="BE297"/>
  <c r="BE303"/>
  <c r="BE304"/>
  <c r="BE307"/>
  <c r="BE319"/>
  <c r="BE322"/>
  <c r="BE323"/>
  <c r="BE324"/>
  <c r="F36"/>
  <c i="1" r="BA96"/>
  <c r="BA95"/>
  <c i="4" r="F37"/>
  <c i="1" r="BB100"/>
  <c r="BB99"/>
  <c r="AX99"/>
  <c i="2" r="F37"/>
  <c i="1" r="BB96"/>
  <c r="BB95"/>
  <c r="AX95"/>
  <c i="4" r="F38"/>
  <c i="1" r="BC100"/>
  <c r="BC99"/>
  <c r="AY99"/>
  <c r="AS94"/>
  <c i="3" r="F36"/>
  <c i="1" r="BA98"/>
  <c r="BA97"/>
  <c r="AW97"/>
  <c i="4" r="J36"/>
  <c i="1" r="AW100"/>
  <c i="3" r="F37"/>
  <c i="1" r="BB98"/>
  <c r="BB97"/>
  <c r="AX97"/>
  <c i="3" r="F38"/>
  <c i="1" r="BC98"/>
  <c r="BC97"/>
  <c r="AY97"/>
  <c i="2" r="F38"/>
  <c i="1" r="BC96"/>
  <c r="BC95"/>
  <c i="3" r="F39"/>
  <c i="1" r="BD98"/>
  <c r="BD97"/>
  <c i="2" r="J36"/>
  <c i="1" r="AW96"/>
  <c i="4" r="F39"/>
  <c i="1" r="BD100"/>
  <c r="BD99"/>
  <c i="2" r="F39"/>
  <c i="1" r="BD96"/>
  <c r="BD95"/>
  <c i="3" r="J36"/>
  <c i="1" r="AW98"/>
  <c i="4" r="F36"/>
  <c i="1" r="BA100"/>
  <c r="BA99"/>
  <c r="AW99"/>
  <c i="2" l="1" r="P142"/>
  <c r="R142"/>
  <c r="P152"/>
  <c r="P141"/>
  <c i="1" r="AU96"/>
  <c i="3" r="T173"/>
  <c r="T139"/>
  <c i="2" r="T142"/>
  <c r="R152"/>
  <c i="4" r="P125"/>
  <c i="1" r="AU100"/>
  <c i="4" r="T125"/>
  <c i="3" r="P173"/>
  <c r="P139"/>
  <c i="1" r="AU98"/>
  <c i="2" r="BK152"/>
  <c r="J152"/>
  <c r="J102"/>
  <c r="T152"/>
  <c r="T141"/>
  <c i="4" r="R125"/>
  <c i="3" r="BK305"/>
  <c r="J305"/>
  <c r="J115"/>
  <c r="BK140"/>
  <c r="J140"/>
  <c r="J99"/>
  <c i="2" r="BK314"/>
  <c r="J314"/>
  <c r="J115"/>
  <c i="4" r="BK125"/>
  <c r="J125"/>
  <c r="J98"/>
  <c i="3" r="J173"/>
  <c r="J105"/>
  <c i="2" r="J142"/>
  <c r="J99"/>
  <c i="1" r="AU95"/>
  <c r="AY95"/>
  <c i="2" r="J35"/>
  <c i="1" r="AV96"/>
  <c r="AT96"/>
  <c r="AU99"/>
  <c i="2" r="F35"/>
  <c i="1" r="AZ96"/>
  <c r="AZ95"/>
  <c r="AU97"/>
  <c i="4" r="J35"/>
  <c i="1" r="AV100"/>
  <c r="AT100"/>
  <c r="AW95"/>
  <c i="3" r="F35"/>
  <c i="1" r="AZ98"/>
  <c r="AZ97"/>
  <c r="AV97"/>
  <c r="AT97"/>
  <c i="3" r="J35"/>
  <c i="1" r="AV98"/>
  <c r="AT98"/>
  <c i="4" r="F35"/>
  <c i="1" r="AZ100"/>
  <c r="AZ99"/>
  <c r="AV99"/>
  <c r="AT99"/>
  <c r="BC94"/>
  <c r="W32"/>
  <c r="BD94"/>
  <c r="W33"/>
  <c r="BB94"/>
  <c r="AX94"/>
  <c r="BA94"/>
  <c r="W30"/>
  <c i="2" l="1" r="R141"/>
  <c i="3" r="BK139"/>
  <c r="J139"/>
  <c r="J98"/>
  <c i="2" r="BK141"/>
  <c r="J141"/>
  <c r="J98"/>
  <c i="1" r="AU94"/>
  <c i="4" r="J32"/>
  <c i="1" r="AG100"/>
  <c r="AG99"/>
  <c r="AW94"/>
  <c r="AK30"/>
  <c r="AV95"/>
  <c r="AT95"/>
  <c r="W31"/>
  <c r="AY94"/>
  <c r="AZ94"/>
  <c r="W29"/>
  <c i="4" l="1" r="J41"/>
  <c i="1" r="AN100"/>
  <c r="AN99"/>
  <c i="2" r="J32"/>
  <c i="1" r="AG96"/>
  <c r="AG95"/>
  <c r="AV94"/>
  <c r="AK29"/>
  <c i="3" r="J32"/>
  <c i="1" r="AG98"/>
  <c r="AG97"/>
  <c r="AN97"/>
  <c l="1" r="AN98"/>
  <c r="AN96"/>
  <c i="3" r="J41"/>
  <c i="2" r="J41"/>
  <c i="1" r="AN95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<sst xmlns="http://schemas.openxmlformats.org/spreadsheetml/2006/main">
  <si>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</si>
  <si>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</si>
  <si>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</si>
  <si>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</si>
  <si>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{52197849-9567-4de6-b613-eb3b6ce1cc0a}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</si>
  <si>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</si>
  <si>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</si>
  <si>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</si>
  <si>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</si>
  <si>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</si>
  <si>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</si>
  <si>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</si>
  <si>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</si>
  <si>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235Z083</t>
  </si>
  <si>
    <t>Stavba:</t>
  </si>
  <si>
    <t>Rekonstrukce kotelny Libušina 8, Ostrava</t>
  </si>
  <si>
    <t>KSO:</t>
  </si>
  <si>
    <t>CC-CZ:</t>
  </si>
  <si>
    <t>Místo:</t>
  </si>
  <si>
    <t xml:space="preserve"> </t>
  </si>
  <si>
    <t>Datum:</t>
  </si>
  <si>
    <t>31. 1. 2024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</si>
  <si>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</si>
  <si>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</si>
  <si>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</si>
  <si>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</si>
  <si>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</si>
  <si>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</si>
  <si>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</si>
  <si>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</si>
  <si>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</si>
  <si>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</si>
  <si>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</si>
  <si>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</si>
  <si>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</si>
  <si>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</si>
  <si>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</si>
  <si>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</si>
  <si>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</si>
  <si>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</si>
  <si>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</si>
  <si>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</si>
  <si>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</si>
  <si>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</si>
  <si>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</si>
  <si>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</si>
  <si>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</si>
  <si>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</si>
  <si>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</si>
  <si>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</si>
  <si>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</si>
  <si>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</si>
  <si>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</si>
  <si>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</si>
  <si>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</si>
  <si>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</si>
  <si>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</si>
  <si>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</si>
  <si>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</si>
  <si>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</si>
  <si>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</si>
  <si>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</si>
  <si>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</si>
  <si>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</si>
  <si>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</si>
  <si>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</si>
  <si>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</si>
  <si>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</si>
  <si>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</si>
  <si>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</si>
  <si>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</si>
  <si>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</si>
  <si>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</si>
  <si>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</si>
  <si>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</si>
  <si>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Strojní část</t>
  </si>
  <si>
    <t>STA</t>
  </si>
  <si>
    <t>{887732bb-86fa-421a-8433-e6cfa2954cb8}</t>
  </si>
  <si>
    <t>2</t>
  </si>
  <si>
    <t>/</t>
  </si>
  <si>
    <t>1.1. Pol</t>
  </si>
  <si>
    <t>Soupis</t>
  </si>
  <si>
    <t>{0af2b4e4-0ea3-4099-904e-7af4643fd32f}</t>
  </si>
  <si>
    <t>Ústřední topení</t>
  </si>
  <si>
    <t>{8048323a-2e35-4d27-844c-d1b481d688c1}</t>
  </si>
  <si>
    <t>1.2. Pol</t>
  </si>
  <si>
    <t>{1149607d-c720-46a9-a9d4-52ee43d81182}</t>
  </si>
  <si>
    <t>3</t>
  </si>
  <si>
    <t>MaR</t>
  </si>
  <si>
    <t>{efa8851b-5204-48aa-90d2-cb08bc72e218}</t>
  </si>
  <si>
    <t>2.2. Pol</t>
  </si>
  <si>
    <t>{910f5c06-be0a-4a8d-be0b-b3b635fe70c3}</t>
  </si>
  <si>
    <t>KRYCÍ LIST SOUPISU PRACÍ</t>
  </si>
  <si>
    <t>Objekt:</t>
  </si>
  <si>
    <t>1 - Strojní část</t>
  </si>
  <si>
    <t>Soupis:</t>
  </si>
  <si>
    <t>Strojní část - 1.1. Pol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</si>
  <si>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</si>
  <si>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</si>
  <si>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</si>
  <si>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</si>
  <si>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</si>
  <si>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</si>
  <si>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</si>
  <si>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</si>
  <si>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</si>
  <si>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</si>
  <si>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721 -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</si>
  <si>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</si>
  <si>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</si>
  <si>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</si>
  <si>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731 - Ústřední vytápění - kotelny</t>
  </si>
  <si>
    <t xml:space="preserve">    731.1 - Kouřovody a komíny</t>
  </si>
  <si>
    <t xml:space="preserve">    732 - Strojovny</t>
  </si>
  <si>
    <t xml:space="preserve">    733 - Ústřední vytápění - rozvodné potrubí</t>
  </si>
  <si>
    <t xml:space="preserve">    734 - Ústřední vytápění - armatury</t>
  </si>
  <si>
    <t xml:space="preserve">    767 - Konstrukce zámečnické</t>
  </si>
  <si>
    <t xml:space="preserve">    783 - Nátěry</t>
  </si>
  <si>
    <t>M - Práce a dodávky M</t>
  </si>
  <si>
    <t xml:space="preserve">    21-M - Elektromontáže</t>
  </si>
  <si>
    <t>HZS - Hodinové zúčtovací sazby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</si>
  <si>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</si>
  <si>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</si>
  <si>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</si>
  <si>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</si>
  <si>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</si>
  <si>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</si>
  <si>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</si>
  <si>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</si>
  <si>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</si>
  <si>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</si>
  <si>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</si>
  <si>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</si>
  <si>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</si>
  <si>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</si>
  <si>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</si>
  <si>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</si>
  <si>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</si>
  <si>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</si>
  <si>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</si>
  <si>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</si>
  <si>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</si>
  <si>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</si>
  <si>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</si>
  <si>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</si>
  <si>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2024 01</t>
  </si>
  <si>
    <t>4</t>
  </si>
  <si>
    <t>-986300587</t>
  </si>
  <si>
    <t>952901111</t>
  </si>
  <si>
    <t>Vyčištění budov bytové a občanské výstavby při výšce podlaží do 4 m</t>
  </si>
  <si>
    <t>-1819154529</t>
  </si>
  <si>
    <t>997</t>
  </si>
  <si>
    <t>Přesun sutě</t>
  </si>
  <si>
    <t>997013213</t>
  </si>
  <si>
    <t>Vnitrostaveništní doprava suti a vybouraných hmot pro budovy v přes 9 do 12 m ručně</t>
  </si>
  <si>
    <t>t</t>
  </si>
  <si>
    <t>1860132646</t>
  </si>
  <si>
    <t>997013501</t>
  </si>
  <si>
    <t>Odvoz suti a vybouraných hmot na skládku nebo meziskládku do 1 km se složením</t>
  </si>
  <si>
    <t>279693509</t>
  </si>
  <si>
    <t>5</t>
  </si>
  <si>
    <t>997013509</t>
  </si>
  <si>
    <t>Příplatek k odvozu suti a vybouraných hmot na skládku ZKD 1 km přes 1 km</t>
  </si>
  <si>
    <t>1282183815</t>
  </si>
  <si>
    <t>6</t>
  </si>
  <si>
    <t>997013656R</t>
  </si>
  <si>
    <t>Poplatek za uložení na skládce (skládkovné) železného šrotu</t>
  </si>
  <si>
    <t>1792026847</t>
  </si>
  <si>
    <t>P</t>
  </si>
  <si>
    <t>Poznámka k položce:_x000d_
Pro vyjádření výnosu ve prospěch zhotovitele je nutné jednotkovou cenu uvést se záporným znaménkem. (Získaná částka ponižuje náklad stavby.)</t>
  </si>
  <si>
    <t>PSV</t>
  </si>
  <si>
    <t>Práce a dodávky PSV</t>
  </si>
  <si>
    <t>713</t>
  </si>
  <si>
    <t>Izolace tepelné</t>
  </si>
  <si>
    <t>7</t>
  </si>
  <si>
    <t>713463211</t>
  </si>
  <si>
    <t>Montáž izolace tepelné potrubí potrubními pouzdry s Al fólií staženými Al páskou 1x D do 50 mm</t>
  </si>
  <si>
    <t>m</t>
  </si>
  <si>
    <t>16</t>
  </si>
  <si>
    <t>1504872535</t>
  </si>
  <si>
    <t>8</t>
  </si>
  <si>
    <t>M</t>
  </si>
  <si>
    <t>63154572</t>
  </si>
  <si>
    <t>pouzdro izolační potrubní z minerální vlny s Al fólií max. 250/100°C 35/40mm</t>
  </si>
  <si>
    <t>32</t>
  </si>
  <si>
    <t>1842018550</t>
  </si>
  <si>
    <t>VV</t>
  </si>
  <si>
    <t>4,90196078431373*1,02 'Přepočtené koeficientem množství</t>
  </si>
  <si>
    <t>63154573</t>
  </si>
  <si>
    <t>pouzdro izolační potrubní z minerální vlny s Al fólií max. 250/100°C 42/40mm</t>
  </si>
  <si>
    <t>1976148249</t>
  </si>
  <si>
    <t>2,45098039215686*1,02 'Přepočtené koeficientem množství</t>
  </si>
  <si>
    <t>10</t>
  </si>
  <si>
    <t>713463212</t>
  </si>
  <si>
    <t>Montáž izolace tepelné potrubí potrubními pouzdry s Al fólií staženými Al páskou 1x D přes 50 do 100 mm</t>
  </si>
  <si>
    <t>1890729203</t>
  </si>
  <si>
    <t>11</t>
  </si>
  <si>
    <t>63154022</t>
  </si>
  <si>
    <t>pouzdro izolační potrubní z minerální vlny s Al fólií max. 250/100°C 54/50mm</t>
  </si>
  <si>
    <t>-320179499</t>
  </si>
  <si>
    <t>63154605</t>
  </si>
  <si>
    <t>pouzdro izolační potrubní z minerální vlny s Al fólií max. 250/100°C 60/50mm</t>
  </si>
  <si>
    <t>1490843069</t>
  </si>
  <si>
    <t>13</t>
  </si>
  <si>
    <t>63154607</t>
  </si>
  <si>
    <t>pouzdro izolační potrubní z minerální vlny s Al fólií max. 250/100°C 76/50mm</t>
  </si>
  <si>
    <t>-208847937</t>
  </si>
  <si>
    <t>14</t>
  </si>
  <si>
    <t>713480811</t>
  </si>
  <si>
    <t>Odstranění izolace tepelné potrubí izolačním provazcem stažená drátem jednovrstvá</t>
  </si>
  <si>
    <t>1512535435</t>
  </si>
  <si>
    <t>15</t>
  </si>
  <si>
    <t>998713102</t>
  </si>
  <si>
    <t>Přesun hmot tonážní pro izolace tepelné v objektech v přes 6 do 12 m</t>
  </si>
  <si>
    <t>-568636373</t>
  </si>
  <si>
    <t>721</t>
  </si>
  <si>
    <t>Vnitřní kanalizace</t>
  </si>
  <si>
    <t>721171902</t>
  </si>
  <si>
    <t>Potrubí z PP vsazení odbočky do hrdla DN 40</t>
  </si>
  <si>
    <t>kus</t>
  </si>
  <si>
    <t>1282840881</t>
  </si>
  <si>
    <t>17</t>
  </si>
  <si>
    <t>721174041</t>
  </si>
  <si>
    <t>Potrubí kanalizační z PP připojovací DN 32</t>
  </si>
  <si>
    <t>328112807</t>
  </si>
  <si>
    <t>18</t>
  </si>
  <si>
    <t>721174042</t>
  </si>
  <si>
    <t>Potrubí kanalizační z PP připojovací DN 40</t>
  </si>
  <si>
    <t>-891259295</t>
  </si>
  <si>
    <t>19</t>
  </si>
  <si>
    <t>721290111</t>
  </si>
  <si>
    <t>Zkouška těsnosti potrubí kanalizace vodou DN do 125</t>
  </si>
  <si>
    <t>1655754200</t>
  </si>
  <si>
    <t>20</t>
  </si>
  <si>
    <t>ZT1.2</t>
  </si>
  <si>
    <t>Neutralizační box pro výkon kotelny do 350kW, včetně náplně</t>
  </si>
  <si>
    <t>ks</t>
  </si>
  <si>
    <t>894627310</t>
  </si>
  <si>
    <t>998721102</t>
  </si>
  <si>
    <t>Přesun hmot tonážní pro vnitřní kanalizaci v objektech v přes 6 do 12 m</t>
  </si>
  <si>
    <t>-817037024</t>
  </si>
  <si>
    <t>722</t>
  </si>
  <si>
    <t>Zdravotechnika - vnitřní vodovod</t>
  </si>
  <si>
    <t>22</t>
  </si>
  <si>
    <t>722130916</t>
  </si>
  <si>
    <t>Potrubí pozinkované závitové přeřezání ocelové trubky DN od 25 do 50</t>
  </si>
  <si>
    <t>-1878157151</t>
  </si>
  <si>
    <t>23</t>
  </si>
  <si>
    <t>722175002</t>
  </si>
  <si>
    <t>Potrubí vodovodní plastové PP-RCT svar polyfúze D 20x2,8 mm</t>
  </si>
  <si>
    <t>-1315905265</t>
  </si>
  <si>
    <t>24</t>
  </si>
  <si>
    <t>722175004</t>
  </si>
  <si>
    <t>Potrubí vodovodní plastové PP-RCT svar polyfúze D 32x4,4 mm</t>
  </si>
  <si>
    <t>1119869017</t>
  </si>
  <si>
    <t>25</t>
  </si>
  <si>
    <t>722190401</t>
  </si>
  <si>
    <t>Vyvedení a upevnění výpustku DN do 25</t>
  </si>
  <si>
    <t>-1064964603</t>
  </si>
  <si>
    <t>26</t>
  </si>
  <si>
    <t>722190901</t>
  </si>
  <si>
    <t>Uzavření nebo otevření vodovodního potrubí při opravách</t>
  </si>
  <si>
    <t>-961129482</t>
  </si>
  <si>
    <t>27</t>
  </si>
  <si>
    <t>722224115</t>
  </si>
  <si>
    <t>Kohout plnicí nebo vypouštěcí G 1/2" PN 10 s jedním závitem</t>
  </si>
  <si>
    <t>547297154</t>
  </si>
  <si>
    <t>28</t>
  </si>
  <si>
    <t>-2064194346</t>
  </si>
  <si>
    <t>29</t>
  </si>
  <si>
    <t>722232043</t>
  </si>
  <si>
    <t>Kohout kulový přímý G 1/2" PN 42 do 185°C vnitřní závit</t>
  </si>
  <si>
    <t>-1332369997</t>
  </si>
  <si>
    <t>30</t>
  </si>
  <si>
    <t>2059905523</t>
  </si>
  <si>
    <t>31</t>
  </si>
  <si>
    <t>722232044</t>
  </si>
  <si>
    <t>Kohout kulový přímý G 3/4" PN 42 do 185°C vnitřní závit</t>
  </si>
  <si>
    <t>1516565399</t>
  </si>
  <si>
    <t>722232046</t>
  </si>
  <si>
    <t>Kohout kulový přímý G 5/4" PN 42 do 185°C vnitřní závit</t>
  </si>
  <si>
    <t>-1114615595</t>
  </si>
  <si>
    <t>33</t>
  </si>
  <si>
    <t>722232047</t>
  </si>
  <si>
    <t>Kohout kulový přímý G 6/4" PN 42 do 185°C vnitřní závit</t>
  </si>
  <si>
    <t>968169023</t>
  </si>
  <si>
    <t>34</t>
  </si>
  <si>
    <t>722232048</t>
  </si>
  <si>
    <t>Kohout kulový přímý G 2" PN 42 do 185°C vnitřní závit</t>
  </si>
  <si>
    <t>-13264728</t>
  </si>
  <si>
    <t>35</t>
  </si>
  <si>
    <t>1277147784</t>
  </si>
  <si>
    <t>36</t>
  </si>
  <si>
    <t>722234266</t>
  </si>
  <si>
    <t>Filtr mosazný G 5/4" PN 20 do 80°C s 2x vnitřním závitem</t>
  </si>
  <si>
    <t>1567530961</t>
  </si>
  <si>
    <t>37</t>
  </si>
  <si>
    <t>722234268</t>
  </si>
  <si>
    <t>Filtr mosazný G 2" PN 20 do 80°C s 2x vnitřním závitem</t>
  </si>
  <si>
    <t>1238245425</t>
  </si>
  <si>
    <t>38</t>
  </si>
  <si>
    <t>722239101</t>
  </si>
  <si>
    <t>Montáž armatur vodovodních se dvěma závity G 1/2"</t>
  </si>
  <si>
    <t>1606638831</t>
  </si>
  <si>
    <t>39</t>
  </si>
  <si>
    <t>722262211</t>
  </si>
  <si>
    <t>Vodoměr závitový jednovtokový suchoběžný do 40°C G 1/2"x 80 mm Qn 1,5 m3/h horizontální</t>
  </si>
  <si>
    <t>1798220859</t>
  </si>
  <si>
    <t>40</t>
  </si>
  <si>
    <t>998722102</t>
  </si>
  <si>
    <t>Přesun hmot tonážní pro vnitřní vodovod v objektech v přes 6 do 12 m</t>
  </si>
  <si>
    <t>1684840590</t>
  </si>
  <si>
    <t>723</t>
  </si>
  <si>
    <t>Zdravotechnika - vnitřní plynovod</t>
  </si>
  <si>
    <t>41</t>
  </si>
  <si>
    <t>723150312</t>
  </si>
  <si>
    <t>Potrubí ocelové hladké černé bezešvé spojované svařováním tvářené za tepla D 57x3,2 mm</t>
  </si>
  <si>
    <t>-197619680</t>
  </si>
  <si>
    <t>42</t>
  </si>
  <si>
    <t>723180113</t>
  </si>
  <si>
    <t>Potrubí plynové nerezové EUROGW, PN 0,5 DN 20</t>
  </si>
  <si>
    <t>-1903413082</t>
  </si>
  <si>
    <t>43</t>
  </si>
  <si>
    <t>723221304</t>
  </si>
  <si>
    <t>Ventil vzorkovací rohový G 1/2" PN 5 s vnitřním závitem</t>
  </si>
  <si>
    <t>-184358068</t>
  </si>
  <si>
    <t>44</t>
  </si>
  <si>
    <t>998723102</t>
  </si>
  <si>
    <t>Přesun hmot tonážní pro vnitřní plynovod v objektech v přes 6 do 12 m</t>
  </si>
  <si>
    <t>565297983</t>
  </si>
  <si>
    <t>724</t>
  </si>
  <si>
    <t>Zdravotechnika - strojní vybavení</t>
  </si>
  <si>
    <t>45</t>
  </si>
  <si>
    <t>724231128</t>
  </si>
  <si>
    <t>Příslušenství domovních vodáren měřící tlakoměr deformační</t>
  </si>
  <si>
    <t>soubor</t>
  </si>
  <si>
    <t>-177162782</t>
  </si>
  <si>
    <t>46</t>
  </si>
  <si>
    <t>-1794128411</t>
  </si>
  <si>
    <t>47</t>
  </si>
  <si>
    <t>724249214</t>
  </si>
  <si>
    <t>Montáž filtr dávkovací proporcionální do G 2" ostatní typ</t>
  </si>
  <si>
    <t>837590855</t>
  </si>
  <si>
    <t>48</t>
  </si>
  <si>
    <t>724UPN1</t>
  </si>
  <si>
    <t>Prvotní náplň systému přes externí demi jednotku</t>
  </si>
  <si>
    <t>-56131618</t>
  </si>
  <si>
    <t>49</t>
  </si>
  <si>
    <t>IK100</t>
  </si>
  <si>
    <t>Inhibitor koroze</t>
  </si>
  <si>
    <t>l</t>
  </si>
  <si>
    <t>1744867959</t>
  </si>
  <si>
    <t>50</t>
  </si>
  <si>
    <t>ZT1.5</t>
  </si>
  <si>
    <t>Digitální vodoměr pro kontrolu změkčovacích zařízení, Rp 1/2"</t>
  </si>
  <si>
    <t>1823944416</t>
  </si>
  <si>
    <t>51</t>
  </si>
  <si>
    <t>ZT1.6</t>
  </si>
  <si>
    <t>Elektromagnetický ventil EV 250B 12BD G12E NC - 1/2" s cívkou, diferenční tlak: 0 ÷ 10 bar,</t>
  </si>
  <si>
    <t>-1005606412</t>
  </si>
  <si>
    <t>52</t>
  </si>
  <si>
    <t>43633010F</t>
  </si>
  <si>
    <t xml:space="preserve">Vodní filtr FF06  1/2"F , nerez vložka, studená voda,PN 6, nerez vložka 90 mikron</t>
  </si>
  <si>
    <t>-1274300399</t>
  </si>
  <si>
    <t>53</t>
  </si>
  <si>
    <t>5512001891F</t>
  </si>
  <si>
    <t>Sada pro měření tvrdosti</t>
  </si>
  <si>
    <t>959894677</t>
  </si>
  <si>
    <t>54</t>
  </si>
  <si>
    <t>ZT1.3</t>
  </si>
  <si>
    <t xml:space="preserve">Systémový oddělovač  BA DN15, kategorie 4</t>
  </si>
  <si>
    <t>480099825</t>
  </si>
  <si>
    <t>55</t>
  </si>
  <si>
    <t>ZT1.4</t>
  </si>
  <si>
    <t>Změkčovací zařízení se dvěma patronamI, Rp 1/2", kapacita změkčení 6000 lx dH</t>
  </si>
  <si>
    <t>1469541599</t>
  </si>
  <si>
    <t>56</t>
  </si>
  <si>
    <t>998724102</t>
  </si>
  <si>
    <t>Přesun hmot tonážní pro strojní vybavení v objektech v přes 6 do 12 m</t>
  </si>
  <si>
    <t>1014667505</t>
  </si>
  <si>
    <t>731</t>
  </si>
  <si>
    <t>Ústřední vytápění - kotelny</t>
  </si>
  <si>
    <t>57</t>
  </si>
  <si>
    <t>731200826</t>
  </si>
  <si>
    <t>Demontáž kotle ocelového na plynná nebo kapalná paliva výkon přes 40 do 60 kW</t>
  </si>
  <si>
    <t>-1977056839</t>
  </si>
  <si>
    <t>58</t>
  </si>
  <si>
    <t>731244010</t>
  </si>
  <si>
    <t>Kotel ocelový závěsný na plyn kondenzační o výkonu 6,6-49,9 kW pro vytápění</t>
  </si>
  <si>
    <t>1180835263</t>
  </si>
  <si>
    <t>Poznámka k položce:_x000d_
Kaskáda kotlů 2x45kW vč. regulačních prvků kaskády</t>
  </si>
  <si>
    <t>"STR 1.1" 2</t>
  </si>
  <si>
    <t>Součet</t>
  </si>
  <si>
    <t>59</t>
  </si>
  <si>
    <t>STR1.1a</t>
  </si>
  <si>
    <t>Tepl.čidlo příložné</t>
  </si>
  <si>
    <t>-117918903</t>
  </si>
  <si>
    <t>60</t>
  </si>
  <si>
    <t>KO1</t>
  </si>
  <si>
    <t>Přenosný hasící přístroj CO2 s min. hasící schopností 55B</t>
  </si>
  <si>
    <t>-386331356</t>
  </si>
  <si>
    <t>61</t>
  </si>
  <si>
    <t>KO2</t>
  </si>
  <si>
    <t>Práškový přenosný hasící přístroj s min. hasící schopností 21A, 5kg</t>
  </si>
  <si>
    <t>1512321228</t>
  </si>
  <si>
    <t>62</t>
  </si>
  <si>
    <t>998731102</t>
  </si>
  <si>
    <t>Přesun hmot tonážní pro kotelny v objektech v přes 6 do 12 m</t>
  </si>
  <si>
    <t>-325303501</t>
  </si>
  <si>
    <t>731.1</t>
  </si>
  <si>
    <t>Kouřovody a komíny</t>
  </si>
  <si>
    <t>63</t>
  </si>
  <si>
    <t>1.1</t>
  </si>
  <si>
    <t>Zpětná klapka DN 80, vkládací plast</t>
  </si>
  <si>
    <t>1723026258</t>
  </si>
  <si>
    <t>64</t>
  </si>
  <si>
    <t>1.10</t>
  </si>
  <si>
    <t>Prodloužení 430 mm DN 110/160, Plast/Nerez, kouřovod</t>
  </si>
  <si>
    <t>-493517278</t>
  </si>
  <si>
    <t>65</t>
  </si>
  <si>
    <t>1.11</t>
  </si>
  <si>
    <t>T-kus DN 110/160 s revizním otvorem, Plast/Nerez, kouřovod</t>
  </si>
  <si>
    <t>-1802829271</t>
  </si>
  <si>
    <t>66</t>
  </si>
  <si>
    <t>1.12</t>
  </si>
  <si>
    <t>Koleno revizní 87° DN 110/160, Plast/Nerez, kouřovod</t>
  </si>
  <si>
    <t>418144265</t>
  </si>
  <si>
    <t>67</t>
  </si>
  <si>
    <t>1.13</t>
  </si>
  <si>
    <t>Koleno 87,5° DN 110/160, Plast/Nerez</t>
  </si>
  <si>
    <t>-498752353</t>
  </si>
  <si>
    <t>68</t>
  </si>
  <si>
    <t>1.14</t>
  </si>
  <si>
    <t>Prodloužení 930 mm DN 110/160, Plast/Nerez</t>
  </si>
  <si>
    <t>1213079348</t>
  </si>
  <si>
    <t>69</t>
  </si>
  <si>
    <t>1.15</t>
  </si>
  <si>
    <t>Ukončení pro přisávání DN 110/160, nerez</t>
  </si>
  <si>
    <t>-1285416233</t>
  </si>
  <si>
    <t>70</t>
  </si>
  <si>
    <t>1.16</t>
  </si>
  <si>
    <t>Objímka SW DN 160</t>
  </si>
  <si>
    <t>-1265201762</t>
  </si>
  <si>
    <t>71</t>
  </si>
  <si>
    <t>1.19</t>
  </si>
  <si>
    <t>Nerezové konzole pro kaskádu a komín</t>
  </si>
  <si>
    <t>693075769</t>
  </si>
  <si>
    <t>72</t>
  </si>
  <si>
    <t>1.2</t>
  </si>
  <si>
    <t>Koleno revizní 87° DN80/125, pro kouřovod, Plast/Nerez</t>
  </si>
  <si>
    <t>1074280285</t>
  </si>
  <si>
    <t>73</t>
  </si>
  <si>
    <t>1.20</t>
  </si>
  <si>
    <t>Prostup střechou</t>
  </si>
  <si>
    <t>-1897685987</t>
  </si>
  <si>
    <t>74</t>
  </si>
  <si>
    <t>1.21</t>
  </si>
  <si>
    <t>Montáž spalinové cesty</t>
  </si>
  <si>
    <t>404377481</t>
  </si>
  <si>
    <t>75</t>
  </si>
  <si>
    <t>1.3</t>
  </si>
  <si>
    <t>Prodloužení 430 mm DN 80/125, pro kouřovod, Plast/Nerez</t>
  </si>
  <si>
    <t>298825919</t>
  </si>
  <si>
    <t>76</t>
  </si>
  <si>
    <t>1.4</t>
  </si>
  <si>
    <t>T-kus DN 110/160 redukovaný na DN 80/125, Plast/Nerez</t>
  </si>
  <si>
    <t>-593222567</t>
  </si>
  <si>
    <t>77</t>
  </si>
  <si>
    <t>1.5</t>
  </si>
  <si>
    <t>T-kus 90° DN 110/160 pro kouřovod, s odtokem, Plast/Nerez</t>
  </si>
  <si>
    <t>733015846</t>
  </si>
  <si>
    <t>78</t>
  </si>
  <si>
    <t>1.6</t>
  </si>
  <si>
    <t>Dýnko s odtokem DN 110/160, pro kouřovod, Plast/Nerez</t>
  </si>
  <si>
    <t>1307271694</t>
  </si>
  <si>
    <t>79</t>
  </si>
  <si>
    <t>1.7</t>
  </si>
  <si>
    <t>Zátka revizní s odtokem kondenzátu DN 110, plast, na kaskádu</t>
  </si>
  <si>
    <t>1733040785</t>
  </si>
  <si>
    <t>80</t>
  </si>
  <si>
    <t>1.8</t>
  </si>
  <si>
    <t>PN dynko s plným dnem DN160</t>
  </si>
  <si>
    <t>-1850261843</t>
  </si>
  <si>
    <t>81</t>
  </si>
  <si>
    <t>1.9</t>
  </si>
  <si>
    <t>Prodloužení 930 mm DN 110/160, Plast/Nerez, mezi kotle</t>
  </si>
  <si>
    <t>-784253103</t>
  </si>
  <si>
    <t>82</t>
  </si>
  <si>
    <t>998731102R</t>
  </si>
  <si>
    <t>Přesun hmot tonážní pro kouřovody a komíny v objektech v přes 6 do 12 m</t>
  </si>
  <si>
    <t>kpl</t>
  </si>
  <si>
    <t>1703814426</t>
  </si>
  <si>
    <t>732</t>
  </si>
  <si>
    <t>Strojovny</t>
  </si>
  <si>
    <t>83</t>
  </si>
  <si>
    <t>732110812</t>
  </si>
  <si>
    <t>Demontáž rozdělovače nebo sběrače DN přes 100 do 200</t>
  </si>
  <si>
    <t>-1350175122</t>
  </si>
  <si>
    <t>84</t>
  </si>
  <si>
    <t>732199100</t>
  </si>
  <si>
    <t>Montáž orientačních štítků</t>
  </si>
  <si>
    <t>1461925302</t>
  </si>
  <si>
    <t>85</t>
  </si>
  <si>
    <t>732219315</t>
  </si>
  <si>
    <t>Montáž ohříváku vody stojatého PN 0,6/0,6,PN 1,6/0,6 o obsahu 1000 litrů</t>
  </si>
  <si>
    <t>-1520836598</t>
  </si>
  <si>
    <t>86</t>
  </si>
  <si>
    <t>ZT1.1</t>
  </si>
  <si>
    <t>Zásobníkový ohřívač TV s 1 výměníkem, V=299 l</t>
  </si>
  <si>
    <t>-404425268</t>
  </si>
  <si>
    <t>87</t>
  </si>
  <si>
    <t>732349102R00</t>
  </si>
  <si>
    <t>Nádoby válcové tlakové Montáž anuloidu II - průtok 8 m3/hod</t>
  </si>
  <si>
    <t>-210016930</t>
  </si>
  <si>
    <t>88</t>
  </si>
  <si>
    <t>STR1.3</t>
  </si>
  <si>
    <t>Hydraulický vyrovnávač dyn.tlaků HVDT 2, svařenec</t>
  </si>
  <si>
    <t>-945511696</t>
  </si>
  <si>
    <t>89</t>
  </si>
  <si>
    <t>732331113</t>
  </si>
  <si>
    <t>Nádoba tlaková expanzní pro solární, topnou a chladící soustavu s membránou závitové připojení PN 1,0 o objemu 300 l</t>
  </si>
  <si>
    <t>-1821407152</t>
  </si>
  <si>
    <t>Poznámka k položce:_x000d_
STR1.2	Nádoba expanzní membránová N 250</t>
  </si>
  <si>
    <t>"STR 1.2" 1</t>
  </si>
  <si>
    <t>90</t>
  </si>
  <si>
    <t>732420812</t>
  </si>
  <si>
    <t>Demontáž čerpadla oběhového spirálního DN 40</t>
  </si>
  <si>
    <t>-365858627</t>
  </si>
  <si>
    <t>91</t>
  </si>
  <si>
    <t>732421202</t>
  </si>
  <si>
    <t>Čerpadlo teplovodní mokroběžné závitové cirkulační DN 25 výtlak do 4,0 m průtok 2,20 m3/h pro TUV</t>
  </si>
  <si>
    <t>861819461</t>
  </si>
  <si>
    <t>Poznámka k položce:_x000d_
STR 1.6	Oběhové čerpadlo, elektronické oběhové čerpadlo s plynulým přednastavením otáček, 230 V, H=25 kPa, Q=1,5 m3/h_x000d_
_x000d_
STR1.9	Oběhové čerpadlo, elektronické oběhové čerpadlo s plynulým přednastavením otáček, 230 V, H=2 m, Q=1,8 m3/h</t>
  </si>
  <si>
    <t>"STR 1.6" 1</t>
  </si>
  <si>
    <t>"STR 1.9" 1</t>
  </si>
  <si>
    <t>92</t>
  </si>
  <si>
    <t>732421203</t>
  </si>
  <si>
    <t>Čerpadlo teplovodní mokroběžné závitové cirkulační DN 25 výtlak do 6,0 m průtok 3,0 m3/h pro TUV</t>
  </si>
  <si>
    <t>-1567162059</t>
  </si>
  <si>
    <t>Poznámka k položce:_x000d_
STR1.8	Oběhové čerpadlo, elektronické oběhové čerpadlo s plynulým přednastavením otáček, 230 V, H=25 kPa, Q=2,5 m3/h</t>
  </si>
  <si>
    <t>"STR 1.8" 1</t>
  </si>
  <si>
    <t>93</t>
  </si>
  <si>
    <t>732421204</t>
  </si>
  <si>
    <t>Čerpadlo teplovodní mokroběžné závitové cirkulační DN 25 výtlak do 6,0 m průtok 9,0 m3/h pro TUV</t>
  </si>
  <si>
    <t>-1689080420</t>
  </si>
  <si>
    <t>Poznámka k položce:_x000d_
STR1.7	Oběhové čerpadlo, elektronické oběhové čerpadlo s plynulým přednastavením otáček, 230 V, H=25 kPa, Q=3,5 m3/h</t>
  </si>
  <si>
    <t>"STR 1.7" 1</t>
  </si>
  <si>
    <t>94</t>
  </si>
  <si>
    <t>732511417</t>
  </si>
  <si>
    <t>Nálevka vypouštěcí G 5/4" F odkapů pojistných ventilů</t>
  </si>
  <si>
    <t>1445307023</t>
  </si>
  <si>
    <t>95</t>
  </si>
  <si>
    <t>STR1.4</t>
  </si>
  <si>
    <t>Kombinovaný rozdělovač a sběrač, MODUL 100, PN 6, Tmax= 105 °C, l = 2850 mm, m=86,8 kg</t>
  </si>
  <si>
    <t>209121624</t>
  </si>
  <si>
    <t>96</t>
  </si>
  <si>
    <t>STR1.4.a</t>
  </si>
  <si>
    <t>Příslušenství rozdělovače - nástěnná konzola 65 - 125</t>
  </si>
  <si>
    <t>272583921</t>
  </si>
  <si>
    <t>97</t>
  </si>
  <si>
    <t>STR1.4.b</t>
  </si>
  <si>
    <t>Příslušenství rozdělovače - PUR izolace M 100</t>
  </si>
  <si>
    <t>949545499</t>
  </si>
  <si>
    <t>98</t>
  </si>
  <si>
    <t>998732102</t>
  </si>
  <si>
    <t>Přesun hmot tonážní pro strojovny v objektech v přes 6 do 12 m</t>
  </si>
  <si>
    <t>1521272523</t>
  </si>
  <si>
    <t>733</t>
  </si>
  <si>
    <t>Ústřední vytápění - rozvodné potrubí</t>
  </si>
  <si>
    <t>99</t>
  </si>
  <si>
    <t>733110806</t>
  </si>
  <si>
    <t>Demontáž potrubí ocelového závitového DN přes 15 do 32</t>
  </si>
  <si>
    <t>-1760151649</t>
  </si>
  <si>
    <t>100</t>
  </si>
  <si>
    <t>733110808</t>
  </si>
  <si>
    <t>Demontáž potrubí ocelového závitového DN přes 32 do 50</t>
  </si>
  <si>
    <t>1502955127</t>
  </si>
  <si>
    <t>101</t>
  </si>
  <si>
    <t>733111315</t>
  </si>
  <si>
    <t>Potrubí ocelové závitové černé svařované běžné v kotelnách nebo strojovnách DN 25</t>
  </si>
  <si>
    <t>436928789</t>
  </si>
  <si>
    <t>102</t>
  </si>
  <si>
    <t>733121118</t>
  </si>
  <si>
    <t>Potrubí ocelové hladké bezešvé nízkotlaké spojované svařováním D 57x3,2 mm</t>
  </si>
  <si>
    <t>-1271671857</t>
  </si>
  <si>
    <t>103</t>
  </si>
  <si>
    <t>733121219</t>
  </si>
  <si>
    <t>Potrubí ocelové hladké bezešvé v kotelnách nebo strojovnách spojované svařováním D 60,3x4,0 mm</t>
  </si>
  <si>
    <t>1120534771</t>
  </si>
  <si>
    <t>104</t>
  </si>
  <si>
    <t>733121224</t>
  </si>
  <si>
    <t>Potrubí ocelové hladké bezešvé v kotelnách nebo strojovnách spojované svařováním D 76x3,6 mm</t>
  </si>
  <si>
    <t>1554039684</t>
  </si>
  <si>
    <t>105</t>
  </si>
  <si>
    <t>733123118</t>
  </si>
  <si>
    <t>Příplatek k potrubí ocelovému hladkému za zhotovení přípojky z trubek ocelových hladkých D 57x2,9 mm</t>
  </si>
  <si>
    <t>-1679722471</t>
  </si>
  <si>
    <t>106</t>
  </si>
  <si>
    <t>733223106</t>
  </si>
  <si>
    <t>Potrubí měděné tvrdé spojované měkkým pájením D 35x1,5 mm</t>
  </si>
  <si>
    <t>-1108451461</t>
  </si>
  <si>
    <t>107</t>
  </si>
  <si>
    <t>733223108</t>
  </si>
  <si>
    <t>Potrubí měděné tvrdé spojované měkkým pájením D 54x2 mm</t>
  </si>
  <si>
    <t>42119354</t>
  </si>
  <si>
    <t>108</t>
  </si>
  <si>
    <t>733291101</t>
  </si>
  <si>
    <t>Zkouška těsnosti potrubí měděné D do 35x1,5</t>
  </si>
  <si>
    <t>941249117</t>
  </si>
  <si>
    <t>109</t>
  </si>
  <si>
    <t>733291102</t>
  </si>
  <si>
    <t>Zkouška těsnosti potrubí měděné D přes 35x1,5 do 64x2</t>
  </si>
  <si>
    <t>408068787</t>
  </si>
  <si>
    <t>110</t>
  </si>
  <si>
    <t>733291103</t>
  </si>
  <si>
    <t>Zkouška těsnosti potrubí měděné D přes 64x2 do 108x2,5</t>
  </si>
  <si>
    <t>-518722274</t>
  </si>
  <si>
    <t>111</t>
  </si>
  <si>
    <t>998733102</t>
  </si>
  <si>
    <t>Přesun hmot tonážní pro rozvody potrubí v objektech v přes 6 do 12 m</t>
  </si>
  <si>
    <t>653442121</t>
  </si>
  <si>
    <t>734</t>
  </si>
  <si>
    <t>Ústřední vytápění - armatury</t>
  </si>
  <si>
    <t>112</t>
  </si>
  <si>
    <t>734100812</t>
  </si>
  <si>
    <t>Demontáž armatury přírubové se dvěma přírubami DN přes 50 do 100</t>
  </si>
  <si>
    <t>158225169</t>
  </si>
  <si>
    <t>113</t>
  </si>
  <si>
    <t>734173216</t>
  </si>
  <si>
    <t>Spoj přírubový PN 6/I do 200°C DN 65</t>
  </si>
  <si>
    <t>740812568</t>
  </si>
  <si>
    <t>114</t>
  </si>
  <si>
    <t>734211120</t>
  </si>
  <si>
    <t>Ventil závitový odvzdušňovací G 1/2 PN 14 do 120°C automatický</t>
  </si>
  <si>
    <t>264965557</t>
  </si>
  <si>
    <t>115</t>
  </si>
  <si>
    <t>734242415</t>
  </si>
  <si>
    <t>Ventil závitový zpětný přímý G 5/4 PN 16 do 110°C</t>
  </si>
  <si>
    <t>856711308</t>
  </si>
  <si>
    <t>116</t>
  </si>
  <si>
    <t>734242417</t>
  </si>
  <si>
    <t>Ventil závitový zpětný přímý G 2 PN 16 do 110°C</t>
  </si>
  <si>
    <t>49614574</t>
  </si>
  <si>
    <t>117</t>
  </si>
  <si>
    <t>734251211</t>
  </si>
  <si>
    <t>Ventil závitový pojistný rohový G 1/2 provozní tlak od 2,5 do 6 barů</t>
  </si>
  <si>
    <t>1283833864</t>
  </si>
  <si>
    <t>118</t>
  </si>
  <si>
    <t>734261236</t>
  </si>
  <si>
    <t>Šroubení topenářské přímé G 5/4 PN 16 do 120°C</t>
  </si>
  <si>
    <t>117129172</t>
  </si>
  <si>
    <t>119</t>
  </si>
  <si>
    <t>734291123</t>
  </si>
  <si>
    <t>Kohout plnící a vypouštěcí G 1/2 PN 10 do 90°C závitový</t>
  </si>
  <si>
    <t>-1152084700</t>
  </si>
  <si>
    <t>120</t>
  </si>
  <si>
    <t>734411113</t>
  </si>
  <si>
    <t>Teploměr technický s pevným stonkem a jímkou zadní připojení průměr 80 mm délky 50 mm</t>
  </si>
  <si>
    <t>1824113589</t>
  </si>
  <si>
    <t>121</t>
  </si>
  <si>
    <t>734494213</t>
  </si>
  <si>
    <t>Návarek s trubkovým závitem G 1/2</t>
  </si>
  <si>
    <t>1457634328</t>
  </si>
  <si>
    <t>122</t>
  </si>
  <si>
    <t>STR1.10</t>
  </si>
  <si>
    <t>3-cestný směšovací ventil, DN20, Kvs 4,0 m3/h</t>
  </si>
  <si>
    <t>-2062373786</t>
  </si>
  <si>
    <t>123</t>
  </si>
  <si>
    <t>STR1.11</t>
  </si>
  <si>
    <t>3-cestný směšovací ventil, DN25, Kvs 10,0 m3/h</t>
  </si>
  <si>
    <t>-838289820</t>
  </si>
  <si>
    <t>124</t>
  </si>
  <si>
    <t>STR1.12</t>
  </si>
  <si>
    <t>3-cestný směšovací ventil, DN25, Kvs 6,3 m3/h</t>
  </si>
  <si>
    <t>867527432</t>
  </si>
  <si>
    <t>125</t>
  </si>
  <si>
    <t>STR1.5</t>
  </si>
  <si>
    <t>Magnetický mechanický filtr s rotačním připojením, 5/4”</t>
  </si>
  <si>
    <t>-1992373725</t>
  </si>
  <si>
    <t>126</t>
  </si>
  <si>
    <t>STR4</t>
  </si>
  <si>
    <t>Servopohon pro 3-cest. ventil, 24V, spojité ovl.</t>
  </si>
  <si>
    <t>1264948706</t>
  </si>
  <si>
    <t>127</t>
  </si>
  <si>
    <t>42285514R</t>
  </si>
  <si>
    <t>klapka mezipřírubová uzavírací; pro topení, pro vodovod, pro klimatizace, pro protipožární aplikace; materiál tělesa GGG 40 litina, disk litina GGG40, vložka EPDM,O-kroužek NBR; médium voda; DN 65; L = 46 mm; provozní tlak PN 16</t>
  </si>
  <si>
    <t>-356313819</t>
  </si>
  <si>
    <t>128</t>
  </si>
  <si>
    <t>STR1.2.a</t>
  </si>
  <si>
    <t>Příslušenství exp. nádoby - kulový kohout se zajištěním 1"</t>
  </si>
  <si>
    <t>1251713713</t>
  </si>
  <si>
    <t>129</t>
  </si>
  <si>
    <t>998734102</t>
  </si>
  <si>
    <t>Přesun hmot tonážní pro armatury v objektech v přes 6 do 12 m</t>
  </si>
  <si>
    <t>-2015863250</t>
  </si>
  <si>
    <t>767</t>
  </si>
  <si>
    <t>Konstrukce zámečnické</t>
  </si>
  <si>
    <t>130</t>
  </si>
  <si>
    <t>767995111</t>
  </si>
  <si>
    <t>Montáž atypických zámečnických konstrukcí hm do 5 kg</t>
  </si>
  <si>
    <t>kg</t>
  </si>
  <si>
    <t>-1803486719</t>
  </si>
  <si>
    <t>131</t>
  </si>
  <si>
    <t>55399994R</t>
  </si>
  <si>
    <t>výrobek kovový zámečnický, atypický</t>
  </si>
  <si>
    <t>1701434816</t>
  </si>
  <si>
    <t>132</t>
  </si>
  <si>
    <t>767995112</t>
  </si>
  <si>
    <t>Montáž atypických zámečnických konstrukcí hm přes 5 do 10 kg</t>
  </si>
  <si>
    <t>-1337230711</t>
  </si>
  <si>
    <t>133</t>
  </si>
  <si>
    <t>55399999R</t>
  </si>
  <si>
    <t>-1495319170</t>
  </si>
  <si>
    <t>134</t>
  </si>
  <si>
    <t>998767102R00</t>
  </si>
  <si>
    <t>Přesun hmot tonážní pro zámečnické konstrukce v objektech v přes 6 do 12 m</t>
  </si>
  <si>
    <t>-1228666417</t>
  </si>
  <si>
    <t>783</t>
  </si>
  <si>
    <t>Nátěry</t>
  </si>
  <si>
    <t>135</t>
  </si>
  <si>
    <t>783614551</t>
  </si>
  <si>
    <t>Základní jednonásobný syntetický nátěr potrubí DN do 50 mm</t>
  </si>
  <si>
    <t>444821512</t>
  </si>
  <si>
    <t>136</t>
  </si>
  <si>
    <t>783617611</t>
  </si>
  <si>
    <t>Krycí dvojnásobný syntetický nátěr potrubí DN do 50 mm</t>
  </si>
  <si>
    <t>-988370989</t>
  </si>
  <si>
    <t>Práce a dodávky M</t>
  </si>
  <si>
    <t>21-M</t>
  </si>
  <si>
    <t>Elektromontáže</t>
  </si>
  <si>
    <t>137</t>
  </si>
  <si>
    <t>210290841</t>
  </si>
  <si>
    <t>Demontáž a montáž krytu na oceloplechovém rozvaděči šířky do 70 cm</t>
  </si>
  <si>
    <t>329092010</t>
  </si>
  <si>
    <t>HZS</t>
  </si>
  <si>
    <t>Hodinové zúčtovací sazby</t>
  </si>
  <si>
    <t>138</t>
  </si>
  <si>
    <t>HZS4211</t>
  </si>
  <si>
    <t>Hodinová zúčtovací sazba revizní technik</t>
  </si>
  <si>
    <t>hod</t>
  </si>
  <si>
    <t>512</t>
  </si>
  <si>
    <t>143189930</t>
  </si>
  <si>
    <t>139</t>
  </si>
  <si>
    <t>R03</t>
  </si>
  <si>
    <t>Servis - uvedení kotlů do provozu, zaškolení obsluhy</t>
  </si>
  <si>
    <t>1264812517</t>
  </si>
  <si>
    <t>140</t>
  </si>
  <si>
    <t>RT31b</t>
  </si>
  <si>
    <t>Zapůjčení externí úpravny vody pro prvotní nápň soustavy (1000l)</t>
  </si>
  <si>
    <t>1739454240</t>
  </si>
  <si>
    <t>141</t>
  </si>
  <si>
    <t>RV1</t>
  </si>
  <si>
    <t>Revize plynu F,G</t>
  </si>
  <si>
    <t>-1305291856</t>
  </si>
  <si>
    <t>142</t>
  </si>
  <si>
    <t>HZS1292</t>
  </si>
  <si>
    <t>Hodinová zúčtovací sazba stavební dělník</t>
  </si>
  <si>
    <t>-261501398</t>
  </si>
  <si>
    <t>143</t>
  </si>
  <si>
    <t>HZS2211</t>
  </si>
  <si>
    <t>Hodinová zúčtovací sazba instalatér</t>
  </si>
  <si>
    <t>1025639846</t>
  </si>
  <si>
    <t>144</t>
  </si>
  <si>
    <t>HZS2212</t>
  </si>
  <si>
    <t>Hodinová zúčtovací sazba instalatér odborný</t>
  </si>
  <si>
    <t>31467601</t>
  </si>
  <si>
    <t>145</t>
  </si>
  <si>
    <t>HZS2221</t>
  </si>
  <si>
    <t>Hodinová zúčtovací sazba topenář</t>
  </si>
  <si>
    <t>-6796677</t>
  </si>
  <si>
    <t>VRN</t>
  </si>
  <si>
    <t>Vedlejší rozpočtové náklady</t>
  </si>
  <si>
    <t>VRN4</t>
  </si>
  <si>
    <t>Inženýrská činnost</t>
  </si>
  <si>
    <t>146</t>
  </si>
  <si>
    <t>044002000</t>
  </si>
  <si>
    <t>Revize</t>
  </si>
  <si>
    <t>1024</t>
  </si>
  <si>
    <t>-1588097398</t>
  </si>
  <si>
    <t>Poznámka k položce:_x000d_
Nádoby expanzní tlakové Zkoušky a revize revize expanzní tlakové nádoby do 500 l</t>
  </si>
  <si>
    <t>2 - Ústřední topení</t>
  </si>
  <si>
    <t>Ústřední topení - 1.2. Pol</t>
  </si>
  <si>
    <t xml:space="preserve">    4 - Vodorovné konstrukce</t>
  </si>
  <si>
    <t xml:space="preserve">    6 - Úpravy povrchů, podlahy a osazování výplní</t>
  </si>
  <si>
    <t xml:space="preserve">    998 - Přesun hmot</t>
  </si>
  <si>
    <t xml:space="preserve">    725 - Zdravotechnika - zařizovací předměty</t>
  </si>
  <si>
    <t xml:space="preserve">    734 - Armatury</t>
  </si>
  <si>
    <t xml:space="preserve">    735 - Otopná tělesa</t>
  </si>
  <si>
    <t xml:space="preserve">    763 - Konstrukce suché výstavby</t>
  </si>
  <si>
    <t xml:space="preserve">    784 - Dokončovací práce - malby a tapety</t>
  </si>
  <si>
    <t>Vodorovné konstrukce</t>
  </si>
  <si>
    <t>411388621</t>
  </si>
  <si>
    <t>Zabetonování otvorů tl do 150 mm ze suchých směsí pl do 0,25 m2 ve stropech</t>
  </si>
  <si>
    <t>-729580439</t>
  </si>
  <si>
    <t>Úpravy povrchů, podlahy a osazování výplní</t>
  </si>
  <si>
    <t>611315222</t>
  </si>
  <si>
    <t>Vápenná štuková omítka malých ploch přes 0,09 do 0,25 m2 na stropech</t>
  </si>
  <si>
    <t>1174462439</t>
  </si>
  <si>
    <t>612135101</t>
  </si>
  <si>
    <t>Hrubá výplň rýh ve stěnách maltou jakékoli šířky rýhy</t>
  </si>
  <si>
    <t>228533996</t>
  </si>
  <si>
    <t>119*0,15*1,2</t>
  </si>
  <si>
    <t>164*0,3*1,2</t>
  </si>
  <si>
    <t>612315122</t>
  </si>
  <si>
    <t>Vápenná štuková omítka rýh ve stěnách š přes 150 do 300 mm</t>
  </si>
  <si>
    <t>-504951237</t>
  </si>
  <si>
    <t>-1928443135</t>
  </si>
  <si>
    <t>-1710874735</t>
  </si>
  <si>
    <t>952902021</t>
  </si>
  <si>
    <t>Čištění budov zametení hladkých podlah</t>
  </si>
  <si>
    <t>57261901</t>
  </si>
  <si>
    <t>972033261</t>
  </si>
  <si>
    <t>Vybourání otvorů v klenbách z cihel pl do 0,09 m2 tl do 300 mm</t>
  </si>
  <si>
    <t>92014260</t>
  </si>
  <si>
    <t>974031164</t>
  </si>
  <si>
    <t>Vysekání rýh ve zdivu cihelném hl do 150 mm š do 150 mm</t>
  </si>
  <si>
    <t>-472614808</t>
  </si>
  <si>
    <t>974031167</t>
  </si>
  <si>
    <t>Vysekání rýh ve zdivu cihelném hl do 150 mm š do 300 mm</t>
  </si>
  <si>
    <t>-1875501909</t>
  </si>
  <si>
    <t>974031169</t>
  </si>
  <si>
    <t>Příplatek k vysekání rýh ve zdivu cihelném hl do 150 mm ZKD 100 mm š rýhy</t>
  </si>
  <si>
    <t>1530547111</t>
  </si>
  <si>
    <t>119,4</t>
  </si>
  <si>
    <t>169,0</t>
  </si>
  <si>
    <t>974031267</t>
  </si>
  <si>
    <t>Vysekání rýh ve zdivu cihelném u stropu hl do 150 mm š do 300 mm</t>
  </si>
  <si>
    <t>-566958479</t>
  </si>
  <si>
    <t>164592636</t>
  </si>
  <si>
    <t>1001822908</t>
  </si>
  <si>
    <t>-1121641892</t>
  </si>
  <si>
    <t>997013603</t>
  </si>
  <si>
    <t>Poplatek za uložení na skládce (skládkovné) stavebního odpadu cihelného kód odpadu 17 01 02</t>
  </si>
  <si>
    <t>-1258403837</t>
  </si>
  <si>
    <t>37,914-6,992</t>
  </si>
  <si>
    <t>1029708375</t>
  </si>
  <si>
    <t>998</t>
  </si>
  <si>
    <t>Přesun hmot</t>
  </si>
  <si>
    <t>998011002</t>
  </si>
  <si>
    <t>Přesun hmot pro budovy zděné v přes 6 do 12 m</t>
  </si>
  <si>
    <t>279416085</t>
  </si>
  <si>
    <t>713463131</t>
  </si>
  <si>
    <t>Montáž izolace tepelné potrubí potrubními pouzdry bez úpravy slepenými 1x tl izolace do 25 mm</t>
  </si>
  <si>
    <t>-1514981082</t>
  </si>
  <si>
    <t>131+180+145</t>
  </si>
  <si>
    <t>28377095</t>
  </si>
  <si>
    <t>pouzdro izolační potrubní z pěnového polyetylenu 15/13mm</t>
  </si>
  <si>
    <t>1467564633</t>
  </si>
  <si>
    <t>128,43137254902*1,02 'Přepočtené koeficientem množství</t>
  </si>
  <si>
    <t>28377105</t>
  </si>
  <si>
    <t>pouzdro izolační potrubní z pěnového polyetylenu 18/13mm</t>
  </si>
  <si>
    <t>-576271032</t>
  </si>
  <si>
    <t>176,470588235294*1,02 'Přepočtené koeficientem množství</t>
  </si>
  <si>
    <t>28377104</t>
  </si>
  <si>
    <t>pouzdro izolační potrubní z pěnového polyetylenu 22/13mm</t>
  </si>
  <si>
    <t>-617386163</t>
  </si>
  <si>
    <t>142,156862745098*1,02 'Přepočtené koeficientem množství</t>
  </si>
  <si>
    <t>713463132</t>
  </si>
  <si>
    <t>Montáž izolace tepelné potrubí potrubními pouzdry bez úpravy slepenými 1x tl izolace přes 25 do 50 mm</t>
  </si>
  <si>
    <t>-701806145</t>
  </si>
  <si>
    <t>37+56+7</t>
  </si>
  <si>
    <t>28377056</t>
  </si>
  <si>
    <t>pouzdro izolační potrubní z pěnového polyetylenu 35/25mm</t>
  </si>
  <si>
    <t>1265860880</t>
  </si>
  <si>
    <t>36,2745098039216*1,02 'Přepočtené koeficientem množství</t>
  </si>
  <si>
    <t>28377112</t>
  </si>
  <si>
    <t>pouzdro izolační potrubní z pěnového polyetylenu 28/13mm</t>
  </si>
  <si>
    <t>515621770</t>
  </si>
  <si>
    <t>28377060</t>
  </si>
  <si>
    <t>pouzdro izolační potrubní z pěnového polyetylenu 40/25mm</t>
  </si>
  <si>
    <t>-1386632929</t>
  </si>
  <si>
    <t>6,86274509803922*1,02 'Přepočtené koeficientem množství</t>
  </si>
  <si>
    <t>713463133</t>
  </si>
  <si>
    <t>Montáž izolace tepelné potrubí potrubními pouzdry bez úpravy slepenými 1x tl izolace přes 50 do 100 mm</t>
  </si>
  <si>
    <t>-991684700</t>
  </si>
  <si>
    <t>28377065</t>
  </si>
  <si>
    <t>pouzdro izolační potrubní z pěnového polyetylenu 54/25mm</t>
  </si>
  <si>
    <t>1516035183</t>
  </si>
  <si>
    <t>713463311</t>
  </si>
  <si>
    <t>Montáž izolace tepelné potrubí potrubními pouzdry s Al fólií s přesahem Al páskou 1x D do 50 mm</t>
  </si>
  <si>
    <t>364327301</t>
  </si>
  <si>
    <t>12+10+11+12</t>
  </si>
  <si>
    <t>63154530</t>
  </si>
  <si>
    <t>pouzdro izolační potrubní z minerální vlny s Al fólií max. 250/100°C 22/30mm</t>
  </si>
  <si>
    <t>1276948696</t>
  </si>
  <si>
    <t>11,7647058823529*1,02 'Přepočtené koeficientem množství</t>
  </si>
  <si>
    <t>63154531</t>
  </si>
  <si>
    <t>pouzdro izolační potrubní z minerální vlny s Al fólií max. 250/100°C 28/30mm</t>
  </si>
  <si>
    <t>-1920938102</t>
  </si>
  <si>
    <t>9,80392156862745*1,02 'Přepočtené koeficientem množství</t>
  </si>
  <si>
    <t>-1697236858</t>
  </si>
  <si>
    <t>10,7843137254902*1,02 'Přepočtené koeficientem množství</t>
  </si>
  <si>
    <t>-332757224</t>
  </si>
  <si>
    <t>713463312</t>
  </si>
  <si>
    <t>Montáž izolace tepelné potrubí potrubními pouzdry s Al fólií s přesahem Al páskou 1x D přes 50 do 100 mm</t>
  </si>
  <si>
    <t>1016840711</t>
  </si>
  <si>
    <t>514565476</t>
  </si>
  <si>
    <t>9*1,02 'Přepočtené koeficientem množství</t>
  </si>
  <si>
    <t>1158787433</t>
  </si>
  <si>
    <t>-1223096749</t>
  </si>
  <si>
    <t>898536650</t>
  </si>
  <si>
    <t>1038856948</t>
  </si>
  <si>
    <t>799614278</t>
  </si>
  <si>
    <t>-122984679</t>
  </si>
  <si>
    <t>722232045</t>
  </si>
  <si>
    <t>Kohout kulový přímý G 1" PN 42 do 185°C vnitřní závit</t>
  </si>
  <si>
    <t>833599790</t>
  </si>
  <si>
    <t>-1122405744</t>
  </si>
  <si>
    <t>-2031376760</t>
  </si>
  <si>
    <t>382012545</t>
  </si>
  <si>
    <t>725</t>
  </si>
  <si>
    <t>Zdravotechnika - zařizovací předměty</t>
  </si>
  <si>
    <t>725510802</t>
  </si>
  <si>
    <t>Demontáž ohřívač zásobníkový plynový cirkulační do 500 l</t>
  </si>
  <si>
    <t>251113497</t>
  </si>
  <si>
    <t>-1119731270</t>
  </si>
  <si>
    <t>-1194443027</t>
  </si>
  <si>
    <t>733113113</t>
  </si>
  <si>
    <t>Příplatek k potrubí z trubek ocelových černých závitových za zhotovení závitové ocelové přípojky DN 15</t>
  </si>
  <si>
    <t>1786588929</t>
  </si>
  <si>
    <t>733221102</t>
  </si>
  <si>
    <t>Potrubí měděné měkké spojované měkkým pájením D 15x1 mm</t>
  </si>
  <si>
    <t>1480501575</t>
  </si>
  <si>
    <t>733221103</t>
  </si>
  <si>
    <t>Potrubí měděné měkké spojované měkkým pájením D 18x1 mm</t>
  </si>
  <si>
    <t>759589038</t>
  </si>
  <si>
    <t>733221104</t>
  </si>
  <si>
    <t>Potrubí měděné měkké spojované měkkým pájením D 22x1 mm</t>
  </si>
  <si>
    <t>641625481</t>
  </si>
  <si>
    <t>733223105</t>
  </si>
  <si>
    <t>Potrubí měděné tvrdé spojované měkkým pájením D 28x1,5 mm</t>
  </si>
  <si>
    <t>1005093236</t>
  </si>
  <si>
    <t>-268633494</t>
  </si>
  <si>
    <t>733223107</t>
  </si>
  <si>
    <t>Potrubí měděné tvrdé spojované měkkým pájením D 42x1,5 mm</t>
  </si>
  <si>
    <t>134183041</t>
  </si>
  <si>
    <t>1814194885</t>
  </si>
  <si>
    <t>703284869</t>
  </si>
  <si>
    <t>610+180+155+66+48</t>
  </si>
  <si>
    <t>1746321882</t>
  </si>
  <si>
    <t>19+37</t>
  </si>
  <si>
    <t>-340510993</t>
  </si>
  <si>
    <t>Armatury</t>
  </si>
  <si>
    <t>734209113</t>
  </si>
  <si>
    <t>Montáž armatury závitové s dvěma závity G 1/2</t>
  </si>
  <si>
    <t>1368991291</t>
  </si>
  <si>
    <t>551300084R</t>
  </si>
  <si>
    <t>šroubení svěrné; 15 mm; PN do 10 bar; teplota do 110 °C; typ závit G</t>
  </si>
  <si>
    <t>-78514275</t>
  </si>
  <si>
    <t>55121100134R</t>
  </si>
  <si>
    <t>ventil radiátorový pro topné a chladicí systémy; s přednastavením omezení průtoku, s odečítatelnými hodnotami přednastavení; přímý; DN 15 mm; 1/2"; PN 1,00 MPa; ovládání manuální; pracovní teplota -10 až 120 ° C; k VS = 0,73 m3/h</t>
  </si>
  <si>
    <t>1206081574</t>
  </si>
  <si>
    <t>734221682</t>
  </si>
  <si>
    <t>Termostatická hlavice kapalinová PN 10 do 110°C otopných těles VK</t>
  </si>
  <si>
    <t>-303464549</t>
  </si>
  <si>
    <t>734261418</t>
  </si>
  <si>
    <t>Šroubení regulační radiátorové rohové G 3/4 s vypouštěním</t>
  </si>
  <si>
    <t>1172936581</t>
  </si>
  <si>
    <t>734261717</t>
  </si>
  <si>
    <t>Šroubení regulační radiátorové přímé G 1/2 s vypouštěním</t>
  </si>
  <si>
    <t>-1050861925</t>
  </si>
  <si>
    <t>734291951</t>
  </si>
  <si>
    <t>Zpětná montáž hlavice ručního a termostatického ovládání</t>
  </si>
  <si>
    <t>-790813032</t>
  </si>
  <si>
    <t>735</t>
  </si>
  <si>
    <t>Otopná tělesa</t>
  </si>
  <si>
    <t>735000912</t>
  </si>
  <si>
    <t>Vyregulování ventilu nebo kohoutu dvojregulačního s termostatickým ovládáním</t>
  </si>
  <si>
    <t>-780682356</t>
  </si>
  <si>
    <t>735121810</t>
  </si>
  <si>
    <t>Demontáž otopného tělesa ocelového článkového</t>
  </si>
  <si>
    <t>-214923926</t>
  </si>
  <si>
    <t>735151811</t>
  </si>
  <si>
    <t>Demontáž otopného tělesa panelového jednořadého dl do 1500 mm</t>
  </si>
  <si>
    <t>1857042049</t>
  </si>
  <si>
    <t>735159110</t>
  </si>
  <si>
    <t>Montáž otopných těles panelových jednořadých dl do 1500 mm</t>
  </si>
  <si>
    <t>1625820336</t>
  </si>
  <si>
    <t>48452945</t>
  </si>
  <si>
    <t>těleso otopné panelové 1 deskové bez přídavné přestupní plochy v 500mm dl 400mm 206W</t>
  </si>
  <si>
    <t>-2075211297</t>
  </si>
  <si>
    <t>735159210</t>
  </si>
  <si>
    <t>Montáž otopných těles panelových dvouřadých dl do 1140 mm</t>
  </si>
  <si>
    <t>2006750365</t>
  </si>
  <si>
    <t>48457232</t>
  </si>
  <si>
    <t>těleso otopné panelové 2 deskové 1 přídavná přestupní plocha v 500mm dl 500mm 559W</t>
  </si>
  <si>
    <t>1968644141</t>
  </si>
  <si>
    <t>48457200</t>
  </si>
  <si>
    <t>těleso otopné panelové 2 deskové 1 přídavná přestupní plocha v 600mm dl 500mm 644W</t>
  </si>
  <si>
    <t>-1574730368</t>
  </si>
  <si>
    <t>48457192</t>
  </si>
  <si>
    <t>těleso otopné panelové 2 deskové 1 přídavná přestupní plocha v 900mm dl 500mm 877W</t>
  </si>
  <si>
    <t>315377087</t>
  </si>
  <si>
    <t>48457216</t>
  </si>
  <si>
    <t>těleso otopné panelové 2 deskové 2 přídavné přestupní plochy v 600mm dl 500mm 840W</t>
  </si>
  <si>
    <t>1919050896</t>
  </si>
  <si>
    <t>48457201</t>
  </si>
  <si>
    <t>těleso otopné panelové 2 deskové 1 přídavná přestupní plocha v 600mm dl 600mm 773W</t>
  </si>
  <si>
    <t>-902584699</t>
  </si>
  <si>
    <t>48457217</t>
  </si>
  <si>
    <t>těleso otopné panelové 2 deskové 2 přídavné přestupní plochy v 600mm dl 600mm 1007W</t>
  </si>
  <si>
    <t>-114843703</t>
  </si>
  <si>
    <t>48457218</t>
  </si>
  <si>
    <t>těleso otopné panelové 2 deskové 2 přídavné přestupní plochy v 600mm dl 700mm 1175W</t>
  </si>
  <si>
    <t>1398538440</t>
  </si>
  <si>
    <t>48457219</t>
  </si>
  <si>
    <t>těleso otopné panelové 2 deskové 2 přídavné přestupní plochy v 600mm dl 800mm 1343W</t>
  </si>
  <si>
    <t>-6093770</t>
  </si>
  <si>
    <t>48457220</t>
  </si>
  <si>
    <t>těleso otopné panelové 2 deskové 2 přídavné přestupní plochy v 600mm dl 900mm 1511W</t>
  </si>
  <si>
    <t>106715228</t>
  </si>
  <si>
    <t>48457221</t>
  </si>
  <si>
    <t>těleso otopné panelové 2 deskové 2 přídavné přestupní plochy v 600mm dl 1000mm 1679W</t>
  </si>
  <si>
    <t>601206974</t>
  </si>
  <si>
    <t>48457222</t>
  </si>
  <si>
    <t>těleso otopné panelové 2 deskové 2 přídavné přestupní plochy v 600mm dl 1100mm 1847W</t>
  </si>
  <si>
    <t>961659694</t>
  </si>
  <si>
    <t>48457292</t>
  </si>
  <si>
    <t>těleso otopné panelové 2 deskové 2 přídavné přestupní plochy v 900mm dl 500mm 1157W</t>
  </si>
  <si>
    <t>1865624212</t>
  </si>
  <si>
    <t>48457293</t>
  </si>
  <si>
    <t>těleso otopné panelové 2 deskové 2 přídavné přestupní plochy v 900mm dl 600mm 1388W</t>
  </si>
  <si>
    <t>-60948018</t>
  </si>
  <si>
    <t>48457294</t>
  </si>
  <si>
    <t>těleso otopné panelové 2 deskové 2 přídavné přestupní plochy v 900mm dl 700mm 1619W</t>
  </si>
  <si>
    <t>1389248665</t>
  </si>
  <si>
    <t>48457295</t>
  </si>
  <si>
    <t>těleso otopné panelové 2 deskové 2 přídavné přestupní plochy v 900mm dl 800mm 1850W</t>
  </si>
  <si>
    <t>-965257303</t>
  </si>
  <si>
    <t>48457297</t>
  </si>
  <si>
    <t>těleso otopné panelové 2 deskové 2 přídavné přestupní plochy v 900mm dl 1000mm 2313W</t>
  </si>
  <si>
    <t>-426277447</t>
  </si>
  <si>
    <t>735159220</t>
  </si>
  <si>
    <t>Montáž otopných těles panelových dvouřadých dl přes 1140 do 1500 mm</t>
  </si>
  <si>
    <t>694382490</t>
  </si>
  <si>
    <t>48457223</t>
  </si>
  <si>
    <t>těleso otopné panelové 2 deskové 2 přídavné přestupní plochy v 600mm dl 1200mm 2015W</t>
  </si>
  <si>
    <t>1979672232</t>
  </si>
  <si>
    <t>48457225</t>
  </si>
  <si>
    <t>těleso otopné panelové 2 deskové 2 přídavné přestupní plochy v 600mm dl 1400mm 2351W</t>
  </si>
  <si>
    <t>-380288676</t>
  </si>
  <si>
    <t>735159230</t>
  </si>
  <si>
    <t>Montáž otopných těles panelových dvouřadých dl přes 1500 do 1980 mm</t>
  </si>
  <si>
    <t>-1913122182</t>
  </si>
  <si>
    <t>48457227</t>
  </si>
  <si>
    <t>těleso otopné panelové 2 deskové 2 přídavné přestupní plochy v 600mm dl 1600mm 2686W</t>
  </si>
  <si>
    <t>-490465816</t>
  </si>
  <si>
    <t>735159240</t>
  </si>
  <si>
    <t>Montáž otopných těles panelových dvouřadých dl přes 1980 do 2820 mm</t>
  </si>
  <si>
    <t>2049936414</t>
  </si>
  <si>
    <t>48457231</t>
  </si>
  <si>
    <t>těleso otopné panelové 2 deskové 2 přídavné přestupní plochy v 600mm dl 2000mm 3358W</t>
  </si>
  <si>
    <t>-143698536</t>
  </si>
  <si>
    <t>735159310</t>
  </si>
  <si>
    <t>Montáž otopných těles panelových třířadých dl do 1140 mm</t>
  </si>
  <si>
    <t>-500203400</t>
  </si>
  <si>
    <t>48457334</t>
  </si>
  <si>
    <t>těleso otopné panelové 3 desková 3 přídavné přestupní plochy v 600mm dl 800mm 1925W</t>
  </si>
  <si>
    <t>1478312492</t>
  </si>
  <si>
    <t>48457335</t>
  </si>
  <si>
    <t>těleso otopné panelové 3 desková 3 přídavné přestupní plochy v 600mm dl 900mm 2165W</t>
  </si>
  <si>
    <t>1533857589</t>
  </si>
  <si>
    <t>48457336</t>
  </si>
  <si>
    <t>těleso otopné panelové 3 desková 3 přídavné přestupní plochy v 600mm dl 1000mm 2406W</t>
  </si>
  <si>
    <t>-724715147</t>
  </si>
  <si>
    <t>48457351</t>
  </si>
  <si>
    <t>těleso otopné panelové 3 desková 3 přídavné přestupní plochy v 600mm dl 1100mm 2647W</t>
  </si>
  <si>
    <t>100655291</t>
  </si>
  <si>
    <t>48457347</t>
  </si>
  <si>
    <t>těleso otopné panelové 3 desková 3 přídavné přestupní plochy v 900mm dl 1000mm 3228W</t>
  </si>
  <si>
    <t>-233428621</t>
  </si>
  <si>
    <t>735159320</t>
  </si>
  <si>
    <t>Montáž otopných těles panelových třířadých dl přes 1140 do 1500 mm</t>
  </si>
  <si>
    <t>-694531396</t>
  </si>
  <si>
    <t>48457337</t>
  </si>
  <si>
    <t>těleso otopné panelové 3 desková 3 přídavné přestupní plochy v 600mm dl 1200mm 2887W</t>
  </si>
  <si>
    <t>503753809</t>
  </si>
  <si>
    <t>48457338</t>
  </si>
  <si>
    <t>těleso otopné panelové 3 desková 3 přídavné přestupní plochy v 600mm dl 1400mm 3368W</t>
  </si>
  <si>
    <t>1011275041</t>
  </si>
  <si>
    <t>48441532R</t>
  </si>
  <si>
    <t>příslušenství k radiátorům konzola kompaktní; pro H 500 mm</t>
  </si>
  <si>
    <t>sada</t>
  </si>
  <si>
    <t>917702462</t>
  </si>
  <si>
    <t>48441533R</t>
  </si>
  <si>
    <t>příslušenství k radiátorům konzola kompaktní; pro H 600 mm</t>
  </si>
  <si>
    <t>57046794</t>
  </si>
  <si>
    <t>48441534R</t>
  </si>
  <si>
    <t>příslušenství k radiátorům konzola kompkatní; pro H 900 mm</t>
  </si>
  <si>
    <t>-1770487160</t>
  </si>
  <si>
    <t>735291800</t>
  </si>
  <si>
    <t>Demontáž konzoly nebo držáku otopných těles, registrů nebo konvektorů do odpadu</t>
  </si>
  <si>
    <t>1779479757</t>
  </si>
  <si>
    <t>735494811</t>
  </si>
  <si>
    <t>Vypuštění vody z otopných těles</t>
  </si>
  <si>
    <t>416684039</t>
  </si>
  <si>
    <t>998735102</t>
  </si>
  <si>
    <t>Přesun hmot tonážní pro otopná tělesa v objektech v přes 6 do 12 m</t>
  </si>
  <si>
    <t>-243748728</t>
  </si>
  <si>
    <t>763</t>
  </si>
  <si>
    <t>Konstrukce suché výstavby</t>
  </si>
  <si>
    <t>763172321</t>
  </si>
  <si>
    <t>Montáž dvířek revizních jednoplášťových SDK kcí vel. 200x200 mm pro příčky a předsazené stěny</t>
  </si>
  <si>
    <t>-1241094238</t>
  </si>
  <si>
    <t>59030710</t>
  </si>
  <si>
    <t>dvířka revizní jednokřídlá s automatickým zámkem 200x200mm</t>
  </si>
  <si>
    <t>331049800</t>
  </si>
  <si>
    <t>998763302</t>
  </si>
  <si>
    <t>Přesun hmot tonážní pro konstrukce montované z desek v objektech v přes 6 do 12 m</t>
  </si>
  <si>
    <t>-1500059405</t>
  </si>
  <si>
    <t>-1490578846</t>
  </si>
  <si>
    <t>160594627</t>
  </si>
  <si>
    <t>680121292</t>
  </si>
  <si>
    <t>-1181706209</t>
  </si>
  <si>
    <t>-70532079</t>
  </si>
  <si>
    <t>784</t>
  </si>
  <si>
    <t>Dokončovací práce - malby a tapety</t>
  </si>
  <si>
    <t>784181121</t>
  </si>
  <si>
    <t>Hloubková jednonásobná bezbarvá penetrace podkladu v místnostech v do 3,80 m</t>
  </si>
  <si>
    <t>-2010427383</t>
  </si>
  <si>
    <t>784221101</t>
  </si>
  <si>
    <t>Dvojnásobné bílé malby ze směsí za sucha dobře otěruvzdorných v místnostech do 3,80 m</t>
  </si>
  <si>
    <t>237181687</t>
  </si>
  <si>
    <t>-1423196661</t>
  </si>
  <si>
    <t>1755117350</t>
  </si>
  <si>
    <t>"nezměřitelné stavební práce a přípomoci" 30</t>
  </si>
  <si>
    <t>"Oprava stěn a příček po prostupech potrubí a demontážích těles" 120</t>
  </si>
  <si>
    <t>"nezměřitelné práce" 120+80</t>
  </si>
  <si>
    <t>1750128254</t>
  </si>
  <si>
    <t>1702924800</t>
  </si>
  <si>
    <t>-2059980956</t>
  </si>
  <si>
    <t>3 - MaR</t>
  </si>
  <si>
    <t>MaR - 2.2. Pol</t>
  </si>
  <si>
    <t>MaR_D - Detektory</t>
  </si>
  <si>
    <t>MaR_HW - Hardware</t>
  </si>
  <si>
    <t>MAR_KT - Kabelové trasy, kabely</t>
  </si>
  <si>
    <t>MaR_SW - Software</t>
  </si>
  <si>
    <t>MAR_OE - Ostatní elektro</t>
  </si>
  <si>
    <t>MaR_D</t>
  </si>
  <si>
    <t>Detektory</t>
  </si>
  <si>
    <t>Pol__0001</t>
  </si>
  <si>
    <t>Teplotní snímač venkovní - dodávka</t>
  </si>
  <si>
    <t>Pol__0002</t>
  </si>
  <si>
    <t>Teplotní snímač venkovní - montáž</t>
  </si>
  <si>
    <t>Pol__0003</t>
  </si>
  <si>
    <t>Teplotní snímač jímkový vč. jímky 100mm - dodávka</t>
  </si>
  <si>
    <t>Pol__0004</t>
  </si>
  <si>
    <t>Teplotní snímač jímkový vč. jímky 100mm - montáž</t>
  </si>
  <si>
    <t>Pol__0005</t>
  </si>
  <si>
    <t>Teplotní snímač vč. jímky 300mm - dodávka</t>
  </si>
  <si>
    <t>Pol__0006</t>
  </si>
  <si>
    <t>Teplotní snímač vč. jímky 300mm - montáž</t>
  </si>
  <si>
    <t>Pol__0007</t>
  </si>
  <si>
    <t>Termostat prostorový - dodávka</t>
  </si>
  <si>
    <t>Pol__0008</t>
  </si>
  <si>
    <t>Termostat prostorový - montáž</t>
  </si>
  <si>
    <t>Pol__0009</t>
  </si>
  <si>
    <t>Snímač zaplavení - dodávka</t>
  </si>
  <si>
    <t>Pol__0010</t>
  </si>
  <si>
    <t>Snímač zaplavení - montáž</t>
  </si>
  <si>
    <t>Pol__0011</t>
  </si>
  <si>
    <t>Snímač tlaku, 0-10bar, 0-10V, M20x1,5 - dodávka</t>
  </si>
  <si>
    <t>Pol__0012</t>
  </si>
  <si>
    <t>Snímač tlaku, 0-10bar, 0-10V, M20x1,5 - montáž</t>
  </si>
  <si>
    <t>Pol__0013</t>
  </si>
  <si>
    <t>3cestný mosazný manometrický kohout, M20x1,5 - dodávka</t>
  </si>
  <si>
    <t>Pol__0014</t>
  </si>
  <si>
    <t>3cestný mosazný manometrický kohout, M20x1,5 - montáž</t>
  </si>
  <si>
    <t>Pol__0015</t>
  </si>
  <si>
    <t>Ústředna pro detektory úniku plynu a CO - dodávka</t>
  </si>
  <si>
    <t>Pol__0016</t>
  </si>
  <si>
    <t>Ústředna pro detektory úniku plynu a CO - montáž</t>
  </si>
  <si>
    <t>Pol__0017</t>
  </si>
  <si>
    <t>Detektor úniku plynu - dodávka</t>
  </si>
  <si>
    <t>Pol__0018</t>
  </si>
  <si>
    <t>Detektor úniku plynu - montáž</t>
  </si>
  <si>
    <t>Pol__0019</t>
  </si>
  <si>
    <t>Detektor koncentrace CO - dodávka</t>
  </si>
  <si>
    <t>Pol__0020</t>
  </si>
  <si>
    <t>Detektor koncentrace CO - montáž</t>
  </si>
  <si>
    <t>Pol__0021</t>
  </si>
  <si>
    <t>Servopohon pro směšovací ventil 24V, 0-10V - dodávka</t>
  </si>
  <si>
    <t>Pol__0022</t>
  </si>
  <si>
    <t>Servopohon pro směšovací ventil 24V, 0-10V - montáž</t>
  </si>
  <si>
    <t>MaR_HW</t>
  </si>
  <si>
    <t>Hardware</t>
  </si>
  <si>
    <t>Pol__0023</t>
  </si>
  <si>
    <t xml:space="preserve">Řídicí systém, PLC  vč. webserveru- dodávka</t>
  </si>
  <si>
    <t>Pol__0024</t>
  </si>
  <si>
    <t>Řídicí systém, PLC vč. webserveru- montáž</t>
  </si>
  <si>
    <t>Pol__0025</t>
  </si>
  <si>
    <t>Barevný display, 7 “ LCD TFT - dodávka</t>
  </si>
  <si>
    <t>Pol__0026</t>
  </si>
  <si>
    <t>Barevný display, 7 “ LCD TFT - montáž</t>
  </si>
  <si>
    <t>Pol__0027</t>
  </si>
  <si>
    <t>SWITCH - dodávka</t>
  </si>
  <si>
    <t>Pol__0028</t>
  </si>
  <si>
    <t>SWITCH - montáž</t>
  </si>
  <si>
    <t>Pol__0029</t>
  </si>
  <si>
    <t>GSM modul - dodávka</t>
  </si>
  <si>
    <t>Pol__0030</t>
  </si>
  <si>
    <t>GSM modul - montáž</t>
  </si>
  <si>
    <t>MAR_KT</t>
  </si>
  <si>
    <t>Kabelové trasy, kabely</t>
  </si>
  <si>
    <t>Pol__0031</t>
  </si>
  <si>
    <t>Kabel sdělovací s Cu jádrem JYTY 2 x 1 mm</t>
  </si>
  <si>
    <t>Pol__0032</t>
  </si>
  <si>
    <t>Kabel sdělovací s Cu jádrem JYTY 4 x 1 mm</t>
  </si>
  <si>
    <t>Pol__0033</t>
  </si>
  <si>
    <t>Kabel silový s Cu jádrem 750 V CYKY 3 x 1,5 mm2</t>
  </si>
  <si>
    <t>Pol__0034</t>
  </si>
  <si>
    <t>Kabel silový s Cu jádrem 750 V CYKY 3 x 2,5 mm2</t>
  </si>
  <si>
    <t>Pol__0035</t>
  </si>
  <si>
    <t>Vodič silový CY zelenožlutý 6,00 mm2 - drát</t>
  </si>
  <si>
    <t>Pol__0036</t>
  </si>
  <si>
    <t>Kabely - instalace</t>
  </si>
  <si>
    <t>Pol__0037</t>
  </si>
  <si>
    <t>Žlab kabelový EC, s integrovanou spojkou</t>
  </si>
  <si>
    <t>Pol__0038</t>
  </si>
  <si>
    <t>Podpěra na stěnu, žárově zinkovaná</t>
  </si>
  <si>
    <t>soub</t>
  </si>
  <si>
    <t>Pol__0039</t>
  </si>
  <si>
    <t>Montáž kabelové trasy</t>
  </si>
  <si>
    <t>Pol__0040</t>
  </si>
  <si>
    <t>Trubka plast 25, vč. příchytek , spojek</t>
  </si>
  <si>
    <t>Pol__0041</t>
  </si>
  <si>
    <t>Trubka plast. tuhá 25 na příchytkách vč.příchytek instalace</t>
  </si>
  <si>
    <t>Pol__0042</t>
  </si>
  <si>
    <t>Vodič nn a vn CYA 6 mm2 uložený volně</t>
  </si>
  <si>
    <t>Pol__0043</t>
  </si>
  <si>
    <t>Ukončení vodičů v rozvaděči + zapojení</t>
  </si>
  <si>
    <t>MaR_SW</t>
  </si>
  <si>
    <t>Software</t>
  </si>
  <si>
    <t>Pol__0044</t>
  </si>
  <si>
    <t>SW pro DDC</t>
  </si>
  <si>
    <t>DB</t>
  </si>
  <si>
    <t>Pol__0045</t>
  </si>
  <si>
    <t>SW pro displej</t>
  </si>
  <si>
    <t>Pol__0046</t>
  </si>
  <si>
    <t>Zpracování Vizualizace webserveru</t>
  </si>
  <si>
    <t>MAR_OE</t>
  </si>
  <si>
    <t>Ostatní elektro</t>
  </si>
  <si>
    <t>Pol__0047</t>
  </si>
  <si>
    <t>Stop tlačítko-hřib, krabice na povrch - dodávka</t>
  </si>
  <si>
    <t>Pol__0048</t>
  </si>
  <si>
    <t>Stop tlačítko-hřib, krabice na povrch - montáž</t>
  </si>
  <si>
    <t>Pol__0049</t>
  </si>
  <si>
    <t>Vypínač na povrch - dodávka</t>
  </si>
  <si>
    <t>Pol__0050</t>
  </si>
  <si>
    <t>Vypínač na povrch - montáž</t>
  </si>
  <si>
    <t>Pol__0051</t>
  </si>
  <si>
    <t>Zásuvka 230V/16A, na povrch - dodávka</t>
  </si>
  <si>
    <t>Pol__0052</t>
  </si>
  <si>
    <t>Zásuvka 230V/16A, na povrch - montáž</t>
  </si>
  <si>
    <t>Pol__0053</t>
  </si>
  <si>
    <t>Svítidlo LED, průmyslové, IP66, široká vyzařovací charakteristika, 1x37, 4850lm,Ra80, 4000K -, dodávka</t>
  </si>
  <si>
    <t>Pol__0054</t>
  </si>
  <si>
    <t>Svítidlo LED, průmyslové, IP66, široká vyzařovací charakteristika, 1x37, 4850lm,Ra80, 4000K - montáž</t>
  </si>
  <si>
    <t>Pol__0055</t>
  </si>
  <si>
    <t>Drobný elektroinstalační a spojovací materiál</t>
  </si>
  <si>
    <t>Pol__0056</t>
  </si>
  <si>
    <t>Doplňující ochranné pospojení</t>
  </si>
  <si>
    <t>Pol__0057</t>
  </si>
  <si>
    <t>Úprava uzemněnní, LPS</t>
  </si>
  <si>
    <t>Pol__0058</t>
  </si>
  <si>
    <t>Nový rozvaděč DT1, práce na místě vč. materiálu</t>
  </si>
  <si>
    <t>Pol__0059</t>
  </si>
  <si>
    <t>Demontáže</t>
  </si>
  <si>
    <t>Pol__0060</t>
  </si>
  <si>
    <t>Pol__0061</t>
  </si>
  <si>
    <t>Dílenská dokumentace</t>
  </si>
  <si>
    <t>Pol__0062</t>
  </si>
  <si>
    <t>Dokumentace skutečného provedení</t>
  </si>
  <si>
    <t>Pol__0063</t>
  </si>
  <si>
    <t>Test 1:1, zaškolení, oživení, nastavení</t>
  </si>
  <si>
    <t>Pol__0064</t>
  </si>
  <si>
    <t>Režiní náklady ostatní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</si>
</sst>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S4" s="17" t="s">
        <v>11</v>
      </c>
    </row>
    <row r="5" s="1" customFormat="1" ht="12" customHeight="1">
      <c r="B5" s="20"/>
      <c r="D5" s="23" t="s">
        <v>12</v>
      </c>
      <c r="K5" s="24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S5" s="17" t="s">
        <v>6</v>
      </c>
    </row>
    <row r="6" s="1" customFormat="1" ht="36.96" customHeight="1">
      <c r="B6" s="20"/>
      <c r="D6" s="25" t="s">
        <v>14</v>
      </c>
      <c r="K6" s="26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S6" s="17" t="s">
        <v>6</v>
      </c>
    </row>
    <row r="7" s="1" customFormat="1" ht="12" customHeight="1">
      <c r="B7" s="20"/>
      <c r="D7" s="27" t="s">
        <v>16</v>
      </c>
      <c r="K7" s="24" t="s">
        <v>1</v>
      </c>
      <c r="AK7" s="27" t="s">
        <v>17</v>
      </c>
      <c r="AN7" s="24" t="s">
        <v>1</v>
      </c>
      <c r="AR7" s="20"/>
      <c r="BS7" s="17" t="s">
        <v>6</v>
      </c>
    </row>
    <row r="8" s="1" customFormat="1" ht="12" customHeight="1">
      <c r="B8" s="20"/>
      <c r="D8" s="27" t="s">
        <v>18</v>
      </c>
      <c r="K8" s="24" t="s">
        <v>19</v>
      </c>
      <c r="AK8" s="27" t="s">
        <v>20</v>
      </c>
      <c r="AN8" s="24" t="s">
        <v>21</v>
      </c>
      <c r="AR8" s="20"/>
      <c r="BS8" s="17" t="s">
        <v>6</v>
      </c>
    </row>
    <row r="9" s="1" customFormat="1" ht="14.4" customHeight="1">
      <c r="B9" s="20"/>
      <c r="AR9" s="20"/>
      <c r="BS9" s="17" t="s">
        <v>6</v>
      </c>
    </row>
    <row r="10" s="1" customFormat="1" ht="12" customHeight="1">
      <c r="B10" s="20"/>
      <c r="D10" s="27" t="s">
        <v>22</v>
      </c>
      <c r="AK10" s="27" t="s">
        <v>23</v>
      </c>
      <c r="AN10" s="24" t="s">
        <v>1</v>
      </c>
      <c r="AR10" s="20"/>
      <c r="BS10" s="17" t="s">
        <v>6</v>
      </c>
    </row>
    <row r="11" s="1" customFormat="1" ht="18.48" customHeight="1">
      <c r="B11" s="20"/>
      <c r="E11" s="24" t="s">
        <v>19</v>
      </c>
      <c r="AK11" s="27" t="s">
        <v>24</v>
      </c>
      <c r="AN11" s="24" t="s">
        <v>1</v>
      </c>
      <c r="AR11" s="20"/>
      <c r="BS11" s="17" t="s">
        <v>6</v>
      </c>
    </row>
    <row r="12" s="1" customFormat="1" ht="6.96" customHeight="1">
      <c r="B12" s="20"/>
      <c r="AR12" s="20"/>
      <c r="BS12" s="17" t="s">
        <v>6</v>
      </c>
    </row>
    <row r="13" s="1" customFormat="1" ht="12" customHeight="1">
      <c r="B13" s="20"/>
      <c r="D13" s="27" t="s">
        <v>25</v>
      </c>
      <c r="AK13" s="27" t="s">
        <v>23</v>
      </c>
      <c r="AN13" s="24" t="s">
        <v>1</v>
      </c>
      <c r="AR13" s="20"/>
      <c r="BS13" s="17" t="s">
        <v>6</v>
      </c>
    </row>
    <row r="14">
      <c r="B14" s="20"/>
      <c r="E14" s="24" t="s">
        <v>19</v>
      </c>
      <c r="AK14" s="27" t="s">
        <v>24</v>
      </c>
      <c r="AN14" s="24" t="s">
        <v>1</v>
      </c>
      <c r="AR14" s="20"/>
      <c r="BS14" s="17" t="s">
        <v>6</v>
      </c>
    </row>
    <row r="15" s="1" customFormat="1" ht="6.96" customHeight="1">
      <c r="B15" s="20"/>
      <c r="AR15" s="20"/>
      <c r="BS15" s="17" t="s">
        <v>3</v>
      </c>
    </row>
    <row r="16" s="1" customFormat="1" ht="12" customHeight="1">
      <c r="B16" s="20"/>
      <c r="D16" s="27" t="s">
        <v>26</v>
      </c>
      <c r="AK16" s="27" t="s">
        <v>23</v>
      </c>
      <c r="AN16" s="24" t="s">
        <v>1</v>
      </c>
      <c r="AR16" s="20"/>
      <c r="BS16" s="17" t="s">
        <v>3</v>
      </c>
    </row>
    <row r="17" s="1" customFormat="1" ht="18.48" customHeight="1">
      <c r="B17" s="20"/>
      <c r="E17" s="24" t="s">
        <v>19</v>
      </c>
      <c r="AK17" s="27" t="s">
        <v>24</v>
      </c>
      <c r="AN17" s="24" t="s">
        <v>1</v>
      </c>
      <c r="AR17" s="20"/>
      <c r="BS17" s="17" t="s">
        <v>27</v>
      </c>
    </row>
    <row r="18" s="1" customFormat="1" ht="6.96" customHeight="1">
      <c r="B18" s="20"/>
      <c r="AR18" s="20"/>
      <c r="BS18" s="17" t="s">
        <v>6</v>
      </c>
    </row>
    <row r="19" s="1" customFormat="1" ht="12" customHeight="1">
      <c r="B19" s="20"/>
      <c r="D19" s="27" t="s">
        <v>28</v>
      </c>
      <c r="AK19" s="27" t="s">
        <v>23</v>
      </c>
      <c r="AN19" s="24" t="s">
        <v>1</v>
      </c>
      <c r="AR19" s="20"/>
      <c r="BS19" s="17" t="s">
        <v>6</v>
      </c>
    </row>
    <row r="20" s="1" customFormat="1" ht="18.48" customHeight="1">
      <c r="B20" s="20"/>
      <c r="E20" s="24" t="s">
        <v>19</v>
      </c>
      <c r="AK20" s="27" t="s">
        <v>24</v>
      </c>
      <c r="AN20" s="24" t="s">
        <v>1</v>
      </c>
      <c r="AR20" s="20"/>
      <c r="BS20" s="17" t="s">
        <v>27</v>
      </c>
    </row>
    <row r="21" s="1" customFormat="1" ht="6.96" customHeight="1">
      <c r="B21" s="20"/>
      <c r="AR21" s="20"/>
    </row>
    <row r="22" s="1" customFormat="1" ht="12" customHeight="1">
      <c r="B22" s="20"/>
      <c r="D22" s="27" t="s">
        <v>29</v>
      </c>
      <c r="AR22" s="20"/>
    </row>
    <row r="23" s="1" customFormat="1" ht="16.5" customHeight="1">
      <c r="B23" s="20"/>
      <c r="E23" s="28" t="s">
        <v>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R23" s="20"/>
    </row>
    <row r="24" s="1" customFormat="1" ht="6.96" customHeight="1">
      <c r="B24" s="20"/>
      <c r="AR24" s="20"/>
    </row>
    <row r="25" s="1" customFormat="1" ht="6.96" customHeight="1">
      <c r="B25" s="2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0"/>
    </row>
    <row r="26" s="2" customFormat="1" ht="25.92" customHeight="1">
      <c r="A26" s="30"/>
      <c r="B26" s="31"/>
      <c r="C26" s="30"/>
      <c r="D26" s="32" t="s">
        <v>30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3977313.5699999998</v>
      </c>
      <c r="AL26" s="33"/>
      <c r="AM26" s="33"/>
      <c r="AN26" s="33"/>
      <c r="AO26" s="33"/>
      <c r="AP26" s="30"/>
      <c r="AQ26" s="30"/>
      <c r="AR26" s="31"/>
      <c r="BE26" s="30"/>
    </row>
    <row r="27" s="2" customFormat="1" ht="6.96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="2" customForma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5" t="s">
        <v>31</v>
      </c>
      <c r="M28" s="35"/>
      <c r="N28" s="35"/>
      <c r="O28" s="35"/>
      <c r="P28" s="35"/>
      <c r="Q28" s="30"/>
      <c r="R28" s="30"/>
      <c r="S28" s="30"/>
      <c r="T28" s="30"/>
      <c r="U28" s="30"/>
      <c r="V28" s="30"/>
      <c r="W28" s="35" t="s">
        <v>32</v>
      </c>
      <c r="X28" s="35"/>
      <c r="Y28" s="35"/>
      <c r="Z28" s="35"/>
      <c r="AA28" s="35"/>
      <c r="AB28" s="35"/>
      <c r="AC28" s="35"/>
      <c r="AD28" s="35"/>
      <c r="AE28" s="35"/>
      <c r="AF28" s="30"/>
      <c r="AG28" s="30"/>
      <c r="AH28" s="30"/>
      <c r="AI28" s="30"/>
      <c r="AJ28" s="30"/>
      <c r="AK28" s="35" t="s">
        <v>33</v>
      </c>
      <c r="AL28" s="35"/>
      <c r="AM28" s="35"/>
      <c r="AN28" s="35"/>
      <c r="AO28" s="35"/>
      <c r="AP28" s="30"/>
      <c r="AQ28" s="30"/>
      <c r="AR28" s="31"/>
      <c r="BE28" s="30"/>
    </row>
    <row r="29" s="3" customFormat="1" ht="14.4" customHeight="1">
      <c r="A29" s="3"/>
      <c r="B29" s="36"/>
      <c r="C29" s="3"/>
      <c r="D29" s="27" t="s">
        <v>34</v>
      </c>
      <c r="E29" s="3"/>
      <c r="F29" s="27" t="s">
        <v>35</v>
      </c>
      <c r="G29" s="3"/>
      <c r="H29" s="3"/>
      <c r="I29" s="3"/>
      <c r="J29" s="3"/>
      <c r="K29" s="3"/>
      <c r="L29" s="37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8">
        <f>ROUND(AZ94, 2)</f>
        <v>3977313.5699999998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8">
        <f>ROUND(AV94, 2)</f>
        <v>835235.84999999998</v>
      </c>
      <c r="AL29" s="3"/>
      <c r="AM29" s="3"/>
      <c r="AN29" s="3"/>
      <c r="AO29" s="3"/>
      <c r="AP29" s="3"/>
      <c r="AQ29" s="3"/>
      <c r="AR29" s="36"/>
      <c r="BE29" s="3"/>
    </row>
    <row r="30" s="3" customFormat="1" ht="14.4" customHeight="1">
      <c r="A30" s="3"/>
      <c r="B30" s="36"/>
      <c r="C30" s="3"/>
      <c r="D30" s="3"/>
      <c r="E30" s="3"/>
      <c r="F30" s="27" t="s">
        <v>36</v>
      </c>
      <c r="G30" s="3"/>
      <c r="H30" s="3"/>
      <c r="I30" s="3"/>
      <c r="J30" s="3"/>
      <c r="K30" s="3"/>
      <c r="L30" s="37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8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8">
        <f>ROUND(AW94, 2)</f>
        <v>0</v>
      </c>
      <c r="AL30" s="3"/>
      <c r="AM30" s="3"/>
      <c r="AN30" s="3"/>
      <c r="AO30" s="3"/>
      <c r="AP30" s="3"/>
      <c r="AQ30" s="3"/>
      <c r="AR30" s="36"/>
      <c r="BE30" s="3"/>
    </row>
    <row r="31" hidden="1" s="3" customFormat="1" ht="14.4" customHeight="1">
      <c r="A31" s="3"/>
      <c r="B31" s="36"/>
      <c r="C31" s="3"/>
      <c r="D31" s="3"/>
      <c r="E31" s="3"/>
      <c r="F31" s="27" t="s">
        <v>37</v>
      </c>
      <c r="G31" s="3"/>
      <c r="H31" s="3"/>
      <c r="I31" s="3"/>
      <c r="J31" s="3"/>
      <c r="K31" s="3"/>
      <c r="L31" s="37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8">
        <v>0</v>
      </c>
      <c r="AL31" s="3"/>
      <c r="AM31" s="3"/>
      <c r="AN31" s="3"/>
      <c r="AO31" s="3"/>
      <c r="AP31" s="3"/>
      <c r="AQ31" s="3"/>
      <c r="AR31" s="36"/>
      <c r="BE31" s="3"/>
    </row>
    <row r="32" hidden="1" s="3" customFormat="1" ht="14.4" customHeight="1">
      <c r="A32" s="3"/>
      <c r="B32" s="36"/>
      <c r="C32" s="3"/>
      <c r="D32" s="3"/>
      <c r="E32" s="3"/>
      <c r="F32" s="27" t="s">
        <v>38</v>
      </c>
      <c r="G32" s="3"/>
      <c r="H32" s="3"/>
      <c r="I32" s="3"/>
      <c r="J32" s="3"/>
      <c r="K32" s="3"/>
      <c r="L32" s="37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8">
        <v>0</v>
      </c>
      <c r="AL32" s="3"/>
      <c r="AM32" s="3"/>
      <c r="AN32" s="3"/>
      <c r="AO32" s="3"/>
      <c r="AP32" s="3"/>
      <c r="AQ32" s="3"/>
      <c r="AR32" s="36"/>
      <c r="BE32" s="3"/>
    </row>
    <row r="33" hidden="1" s="3" customFormat="1" ht="14.4" customHeight="1">
      <c r="A33" s="3"/>
      <c r="B33" s="36"/>
      <c r="C33" s="3"/>
      <c r="D33" s="3"/>
      <c r="E33" s="3"/>
      <c r="F33" s="27" t="s">
        <v>39</v>
      </c>
      <c r="G33" s="3"/>
      <c r="H33" s="3"/>
      <c r="I33" s="3"/>
      <c r="J33" s="3"/>
      <c r="K33" s="3"/>
      <c r="L33" s="37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8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8">
        <v>0</v>
      </c>
      <c r="AL33" s="3"/>
      <c r="AM33" s="3"/>
      <c r="AN33" s="3"/>
      <c r="AO33" s="3"/>
      <c r="AP33" s="3"/>
      <c r="AQ33" s="3"/>
      <c r="AR33" s="36"/>
      <c r="BE33" s="3"/>
    </row>
    <row r="34" s="2" customFormat="1" ht="6.96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="2" customFormat="1" ht="25.92" customHeight="1">
      <c r="A35" s="30"/>
      <c r="B35" s="31"/>
      <c r="C35" s="39"/>
      <c r="D35" s="40" t="s">
        <v>40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41</v>
      </c>
      <c r="U35" s="41"/>
      <c r="V35" s="41"/>
      <c r="W35" s="41"/>
      <c r="X35" s="43" t="s">
        <v>42</v>
      </c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4">
        <f>SUM(AK26:AK33)</f>
        <v>4812549.4199999999</v>
      </c>
      <c r="AL35" s="41"/>
      <c r="AM35" s="41"/>
      <c r="AN35" s="41"/>
      <c r="AO35" s="45"/>
      <c r="AP35" s="39"/>
      <c r="AQ35" s="39"/>
      <c r="AR35" s="31"/>
      <c r="BE35" s="30"/>
    </row>
    <row r="36" s="2" customFormat="1" ht="6.96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="2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46"/>
      <c r="D49" s="47" t="s">
        <v>43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44</v>
      </c>
      <c r="AI49" s="48"/>
      <c r="AJ49" s="48"/>
      <c r="AK49" s="48"/>
      <c r="AL49" s="48"/>
      <c r="AM49" s="48"/>
      <c r="AN49" s="48"/>
      <c r="AO49" s="48"/>
      <c r="AR49" s="46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0"/>
      <c r="B60" s="31"/>
      <c r="C60" s="30"/>
      <c r="D60" s="49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9" t="s">
        <v>46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9" t="s">
        <v>45</v>
      </c>
      <c r="AI60" s="33"/>
      <c r="AJ60" s="33"/>
      <c r="AK60" s="33"/>
      <c r="AL60" s="33"/>
      <c r="AM60" s="49" t="s">
        <v>46</v>
      </c>
      <c r="AN60" s="33"/>
      <c r="AO60" s="33"/>
      <c r="AP60" s="30"/>
      <c r="AQ60" s="30"/>
      <c r="AR60" s="31"/>
      <c r="BE60" s="30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0"/>
      <c r="B64" s="31"/>
      <c r="C64" s="30"/>
      <c r="D64" s="47" t="s">
        <v>47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7" t="s">
        <v>48</v>
      </c>
      <c r="AI64" s="50"/>
      <c r="AJ64" s="50"/>
      <c r="AK64" s="50"/>
      <c r="AL64" s="50"/>
      <c r="AM64" s="50"/>
      <c r="AN64" s="50"/>
      <c r="AO64" s="50"/>
      <c r="AP64" s="30"/>
      <c r="AQ64" s="30"/>
      <c r="AR64" s="31"/>
      <c r="BE64" s="30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0"/>
      <c r="B75" s="31"/>
      <c r="C75" s="30"/>
      <c r="D75" s="49" t="s">
        <v>45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9" t="s">
        <v>46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9" t="s">
        <v>45</v>
      </c>
      <c r="AI75" s="33"/>
      <c r="AJ75" s="33"/>
      <c r="AK75" s="33"/>
      <c r="AL75" s="33"/>
      <c r="AM75" s="49" t="s">
        <v>46</v>
      </c>
      <c r="AN75" s="33"/>
      <c r="AO75" s="33"/>
      <c r="AP75" s="30"/>
      <c r="AQ75" s="30"/>
      <c r="AR75" s="31"/>
      <c r="BE75" s="30"/>
    </row>
    <row r="76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="2" customFormat="1" ht="6.96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1"/>
      <c r="BE77" s="30"/>
    </row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1"/>
      <c r="BE81" s="30"/>
    </row>
    <row r="82" s="2" customFormat="1" ht="24.96" customHeight="1">
      <c r="A82" s="30"/>
      <c r="B82" s="31"/>
      <c r="C82" s="21" t="s">
        <v>49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="4" customFormat="1" ht="12" customHeight="1">
      <c r="A84" s="4"/>
      <c r="B84" s="55"/>
      <c r="C84" s="27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235Z083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5"/>
      <c r="BE84" s="4"/>
    </row>
    <row r="85" s="5" customFormat="1" ht="36.96" customHeight="1">
      <c r="A85" s="5"/>
      <c r="B85" s="56"/>
      <c r="C85" s="57" t="s">
        <v>14</v>
      </c>
      <c r="D85" s="5"/>
      <c r="E85" s="5"/>
      <c r="F85" s="5"/>
      <c r="G85" s="5"/>
      <c r="H85" s="5"/>
      <c r="I85" s="5"/>
      <c r="J85" s="5"/>
      <c r="K85" s="5"/>
      <c r="L85" s="58" t="str">
        <f>K6</f>
        <v>Rekonstrukce kotelny Libušina 8, Ostrava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6"/>
      <c r="BE85" s="5"/>
    </row>
    <row r="86" s="2" customFormat="1" ht="6.96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60" t="str">
        <f>IF(AN8= "","",AN8)</f>
        <v>31. 1. 2024</v>
      </c>
      <c r="AN87" s="60"/>
      <c r="AO87" s="30"/>
      <c r="AP87" s="30"/>
      <c r="AQ87" s="30"/>
      <c r="AR87" s="31"/>
      <c r="B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="2" customFormat="1" ht="15.15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26</v>
      </c>
      <c r="AJ89" s="30"/>
      <c r="AK89" s="30"/>
      <c r="AL89" s="30"/>
      <c r="AM89" s="61" t="str">
        <f>IF(E17="","",E17)</f>
        <v xml:space="preserve"> </v>
      </c>
      <c r="AN89" s="4"/>
      <c r="AO89" s="4"/>
      <c r="AP89" s="4"/>
      <c r="AQ89" s="30"/>
      <c r="AR89" s="31"/>
      <c r="AS89" s="62" t="s">
        <v>50</v>
      </c>
      <c r="AT89" s="63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0"/>
    </row>
    <row r="90" s="2" customFormat="1" ht="15.15" customHeight="1">
      <c r="A90" s="30"/>
      <c r="B90" s="31"/>
      <c r="C90" s="27" t="s">
        <v>25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28</v>
      </c>
      <c r="AJ90" s="30"/>
      <c r="AK90" s="30"/>
      <c r="AL90" s="30"/>
      <c r="AM90" s="61" t="str">
        <f>IF(E20="","",E20)</f>
        <v xml:space="preserve"> </v>
      </c>
      <c r="AN90" s="4"/>
      <c r="AO90" s="4"/>
      <c r="AP90" s="4"/>
      <c r="AQ90" s="30"/>
      <c r="AR90" s="31"/>
      <c r="AS90" s="66"/>
      <c r="AT90" s="6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0"/>
    </row>
    <row r="91" s="2" customFormat="1" ht="10.8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66"/>
      <c r="AT91" s="67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0"/>
    </row>
    <row r="92" s="2" customFormat="1" ht="29.28" customHeight="1">
      <c r="A92" s="30"/>
      <c r="B92" s="31"/>
      <c r="C92" s="70" t="s">
        <v>51</v>
      </c>
      <c r="D92" s="71"/>
      <c r="E92" s="71"/>
      <c r="F92" s="71"/>
      <c r="G92" s="71"/>
      <c r="H92" s="72"/>
      <c r="I92" s="73" t="s">
        <v>52</v>
      </c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4" t="s">
        <v>53</v>
      </c>
      <c r="AH92" s="71"/>
      <c r="AI92" s="71"/>
      <c r="AJ92" s="71"/>
      <c r="AK92" s="71"/>
      <c r="AL92" s="71"/>
      <c r="AM92" s="71"/>
      <c r="AN92" s="73" t="s">
        <v>54</v>
      </c>
      <c r="AO92" s="71"/>
      <c r="AP92" s="75"/>
      <c r="AQ92" s="76" t="s">
        <v>55</v>
      </c>
      <c r="AR92" s="31"/>
      <c r="AS92" s="77" t="s">
        <v>56</v>
      </c>
      <c r="AT92" s="78" t="s">
        <v>57</v>
      </c>
      <c r="AU92" s="78" t="s">
        <v>58</v>
      </c>
      <c r="AV92" s="78" t="s">
        <v>59</v>
      </c>
      <c r="AW92" s="78" t="s">
        <v>60</v>
      </c>
      <c r="AX92" s="78" t="s">
        <v>61</v>
      </c>
      <c r="AY92" s="78" t="s">
        <v>62</v>
      </c>
      <c r="AZ92" s="78" t="s">
        <v>63</v>
      </c>
      <c r="BA92" s="78" t="s">
        <v>64</v>
      </c>
      <c r="BB92" s="78" t="s">
        <v>65</v>
      </c>
      <c r="BC92" s="78" t="s">
        <v>66</v>
      </c>
      <c r="BD92" s="79" t="s">
        <v>67</v>
      </c>
      <c r="BE92" s="30"/>
    </row>
    <row r="93" s="2" customFormat="1" ht="10.8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80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2"/>
      <c r="BE93" s="30"/>
    </row>
    <row r="94" s="6" customFormat="1" ht="32.4" customHeight="1">
      <c r="A94" s="6"/>
      <c r="B94" s="83"/>
      <c r="C94" s="84" t="s">
        <v>68</v>
      </c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6">
        <f>ROUND(AG95+AG97+AG99,2)</f>
        <v>3977313.5699999998</v>
      </c>
      <c r="AH94" s="86"/>
      <c r="AI94" s="86"/>
      <c r="AJ94" s="86"/>
      <c r="AK94" s="86"/>
      <c r="AL94" s="86"/>
      <c r="AM94" s="86"/>
      <c r="AN94" s="87">
        <f>SUM(AG94,AT94)</f>
        <v>4812549.4199999999</v>
      </c>
      <c r="AO94" s="87"/>
      <c r="AP94" s="87"/>
      <c r="AQ94" s="88" t="s">
        <v>1</v>
      </c>
      <c r="AR94" s="83"/>
      <c r="AS94" s="89">
        <f>ROUND(AS95+AS97+AS99,2)</f>
        <v>0</v>
      </c>
      <c r="AT94" s="90">
        <f>ROUND(SUM(AV94:AW94),2)</f>
        <v>835235.84999999998</v>
      </c>
      <c r="AU94" s="91">
        <f>ROUND(AU95+AU97+AU99,5)</f>
        <v>2512.0829699999999</v>
      </c>
      <c r="AV94" s="90">
        <f>ROUND(AZ94*L29,2)</f>
        <v>835235.84999999998</v>
      </c>
      <c r="AW94" s="90">
        <f>ROUND(BA94*L30,2)</f>
        <v>0</v>
      </c>
      <c r="AX94" s="90">
        <f>ROUND(BB94*L29,2)</f>
        <v>0</v>
      </c>
      <c r="AY94" s="90">
        <f>ROUND(BC94*L30,2)</f>
        <v>0</v>
      </c>
      <c r="AZ94" s="90">
        <f>ROUND(AZ95+AZ97+AZ99,2)</f>
        <v>3977313.5699999998</v>
      </c>
      <c r="BA94" s="90">
        <f>ROUND(BA95+BA97+BA99,2)</f>
        <v>0</v>
      </c>
      <c r="BB94" s="90">
        <f>ROUND(BB95+BB97+BB99,2)</f>
        <v>0</v>
      </c>
      <c r="BC94" s="90">
        <f>ROUND(BC95+BC97+BC99,2)</f>
        <v>0</v>
      </c>
      <c r="BD94" s="92">
        <f>ROUND(BD95+BD97+BD99,2)</f>
        <v>0</v>
      </c>
      <c r="BE94" s="6"/>
      <c r="BS94" s="93" t="s">
        <v>69</v>
      </c>
      <c r="BT94" s="93" t="s">
        <v>70</v>
      </c>
      <c r="BU94" s="94" t="s">
        <v>71</v>
      </c>
      <c r="BV94" s="93" t="s">
        <v>72</v>
      </c>
      <c r="BW94" s="93" t="s">
        <v>4</v>
      </c>
      <c r="BX94" s="93" t="s">
        <v>73</v>
      </c>
      <c r="CL94" s="93" t="s">
        <v>1</v>
      </c>
    </row>
    <row r="95" s="7" customFormat="1" ht="16.5" customHeight="1">
      <c r="A95" s="7"/>
      <c r="B95" s="95"/>
      <c r="C95" s="96"/>
      <c r="D95" s="97" t="s">
        <v>74</v>
      </c>
      <c r="E95" s="97"/>
      <c r="F95" s="97"/>
      <c r="G95" s="97"/>
      <c r="H95" s="97"/>
      <c r="I95" s="98"/>
      <c r="J95" s="97" t="s">
        <v>75</v>
      </c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9">
        <f>ROUND(AG96,2)</f>
        <v>1025113.24</v>
      </c>
      <c r="AH95" s="98"/>
      <c r="AI95" s="98"/>
      <c r="AJ95" s="98"/>
      <c r="AK95" s="98"/>
      <c r="AL95" s="98"/>
      <c r="AM95" s="98"/>
      <c r="AN95" s="100">
        <f>SUM(AG95,AT95)</f>
        <v>1240387.02</v>
      </c>
      <c r="AO95" s="98"/>
      <c r="AP95" s="98"/>
      <c r="AQ95" s="101" t="s">
        <v>76</v>
      </c>
      <c r="AR95" s="95"/>
      <c r="AS95" s="102">
        <f>ROUND(AS96,2)</f>
        <v>0</v>
      </c>
      <c r="AT95" s="103">
        <f>ROUND(SUM(AV95:AW95),2)</f>
        <v>215273.78</v>
      </c>
      <c r="AU95" s="104">
        <f>ROUND(AU96,5)</f>
        <v>289.65319</v>
      </c>
      <c r="AV95" s="103">
        <f>ROUND(AZ95*L29,2)</f>
        <v>215273.78</v>
      </c>
      <c r="AW95" s="103">
        <f>ROUND(BA95*L30,2)</f>
        <v>0</v>
      </c>
      <c r="AX95" s="103">
        <f>ROUND(BB95*L29,2)</f>
        <v>0</v>
      </c>
      <c r="AY95" s="103">
        <f>ROUND(BC95*L30,2)</f>
        <v>0</v>
      </c>
      <c r="AZ95" s="103">
        <f>ROUND(AZ96,2)</f>
        <v>1025113.24</v>
      </c>
      <c r="BA95" s="103">
        <f>ROUND(BA96,2)</f>
        <v>0</v>
      </c>
      <c r="BB95" s="103">
        <f>ROUND(BB96,2)</f>
        <v>0</v>
      </c>
      <c r="BC95" s="103">
        <f>ROUND(BC96,2)</f>
        <v>0</v>
      </c>
      <c r="BD95" s="105">
        <f>ROUND(BD96,2)</f>
        <v>0</v>
      </c>
      <c r="BE95" s="7"/>
      <c r="BS95" s="106" t="s">
        <v>69</v>
      </c>
      <c r="BT95" s="106" t="s">
        <v>74</v>
      </c>
      <c r="BU95" s="106" t="s">
        <v>71</v>
      </c>
      <c r="BV95" s="106" t="s">
        <v>72</v>
      </c>
      <c r="BW95" s="106" t="s">
        <v>77</v>
      </c>
      <c r="BX95" s="106" t="s">
        <v>4</v>
      </c>
      <c r="CL95" s="106" t="s">
        <v>1</v>
      </c>
      <c r="CM95" s="106" t="s">
        <v>78</v>
      </c>
    </row>
    <row r="96" s="4" customFormat="1" ht="23.25" customHeight="1">
      <c r="A96" s="107" t="s">
        <v>79</v>
      </c>
      <c r="B96" s="55"/>
      <c r="C96" s="10"/>
      <c r="D96" s="10"/>
      <c r="E96" s="108" t="s">
        <v>75</v>
      </c>
      <c r="F96" s="108"/>
      <c r="G96" s="108"/>
      <c r="H96" s="108"/>
      <c r="I96" s="108"/>
      <c r="J96" s="10"/>
      <c r="K96" s="108" t="s">
        <v>80</v>
      </c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09">
        <f>'Strojní část - 1.1. Pol'!J32</f>
        <v>1025113.24</v>
      </c>
      <c r="AH96" s="10"/>
      <c r="AI96" s="10"/>
      <c r="AJ96" s="10"/>
      <c r="AK96" s="10"/>
      <c r="AL96" s="10"/>
      <c r="AM96" s="10"/>
      <c r="AN96" s="109">
        <f>SUM(AG96,AT96)</f>
        <v>1240387.02</v>
      </c>
      <c r="AO96" s="10"/>
      <c r="AP96" s="10"/>
      <c r="AQ96" s="110" t="s">
        <v>81</v>
      </c>
      <c r="AR96" s="55"/>
      <c r="AS96" s="111">
        <v>0</v>
      </c>
      <c r="AT96" s="112">
        <f>ROUND(SUM(AV96:AW96),2)</f>
        <v>215273.78</v>
      </c>
      <c r="AU96" s="113">
        <f>'Strojní část - 1.1. Pol'!P141</f>
        <v>289.65318600000001</v>
      </c>
      <c r="AV96" s="112">
        <f>'Strojní část - 1.1. Pol'!J35</f>
        <v>215273.78</v>
      </c>
      <c r="AW96" s="112">
        <f>'Strojní část - 1.1. Pol'!J36</f>
        <v>0</v>
      </c>
      <c r="AX96" s="112">
        <f>'Strojní část - 1.1. Pol'!J37</f>
        <v>0</v>
      </c>
      <c r="AY96" s="112">
        <f>'Strojní část - 1.1. Pol'!J38</f>
        <v>0</v>
      </c>
      <c r="AZ96" s="112">
        <f>'Strojní část - 1.1. Pol'!F35</f>
        <v>1025113.24</v>
      </c>
      <c r="BA96" s="112">
        <f>'Strojní část - 1.1. Pol'!F36</f>
        <v>0</v>
      </c>
      <c r="BB96" s="112">
        <f>'Strojní část - 1.1. Pol'!F37</f>
        <v>0</v>
      </c>
      <c r="BC96" s="112">
        <f>'Strojní část - 1.1. Pol'!F38</f>
        <v>0</v>
      </c>
      <c r="BD96" s="114">
        <f>'Strojní část - 1.1. Pol'!F39</f>
        <v>0</v>
      </c>
      <c r="BE96" s="4"/>
      <c r="BT96" s="24" t="s">
        <v>78</v>
      </c>
      <c r="BV96" s="24" t="s">
        <v>72</v>
      </c>
      <c r="BW96" s="24" t="s">
        <v>82</v>
      </c>
      <c r="BX96" s="24" t="s">
        <v>77</v>
      </c>
      <c r="CL96" s="24" t="s">
        <v>1</v>
      </c>
    </row>
    <row r="97" s="7" customFormat="1" ht="16.5" customHeight="1">
      <c r="A97" s="7"/>
      <c r="B97" s="95"/>
      <c r="C97" s="96"/>
      <c r="D97" s="97" t="s">
        <v>78</v>
      </c>
      <c r="E97" s="97"/>
      <c r="F97" s="97"/>
      <c r="G97" s="97"/>
      <c r="H97" s="97"/>
      <c r="I97" s="98"/>
      <c r="J97" s="97" t="s">
        <v>83</v>
      </c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9">
        <f>ROUND(AG98,2)</f>
        <v>2370836.3300000001</v>
      </c>
      <c r="AH97" s="98"/>
      <c r="AI97" s="98"/>
      <c r="AJ97" s="98"/>
      <c r="AK97" s="98"/>
      <c r="AL97" s="98"/>
      <c r="AM97" s="98"/>
      <c r="AN97" s="100">
        <f>SUM(AG97,AT97)</f>
        <v>2868711.96</v>
      </c>
      <c r="AO97" s="98"/>
      <c r="AP97" s="98"/>
      <c r="AQ97" s="101" t="s">
        <v>76</v>
      </c>
      <c r="AR97" s="95"/>
      <c r="AS97" s="102">
        <f>ROUND(AS98,2)</f>
        <v>0</v>
      </c>
      <c r="AT97" s="103">
        <f>ROUND(SUM(AV97:AW97),2)</f>
        <v>497875.63</v>
      </c>
      <c r="AU97" s="104">
        <f>ROUND(AU98,5)</f>
        <v>2222.4297799999999</v>
      </c>
      <c r="AV97" s="103">
        <f>ROUND(AZ97*L29,2)</f>
        <v>497875.63</v>
      </c>
      <c r="AW97" s="103">
        <f>ROUND(BA97*L30,2)</f>
        <v>0</v>
      </c>
      <c r="AX97" s="103">
        <f>ROUND(BB97*L29,2)</f>
        <v>0</v>
      </c>
      <c r="AY97" s="103">
        <f>ROUND(BC97*L30,2)</f>
        <v>0</v>
      </c>
      <c r="AZ97" s="103">
        <f>ROUND(AZ98,2)</f>
        <v>2370836.3300000001</v>
      </c>
      <c r="BA97" s="103">
        <f>ROUND(BA98,2)</f>
        <v>0</v>
      </c>
      <c r="BB97" s="103">
        <f>ROUND(BB98,2)</f>
        <v>0</v>
      </c>
      <c r="BC97" s="103">
        <f>ROUND(BC98,2)</f>
        <v>0</v>
      </c>
      <c r="BD97" s="105">
        <f>ROUND(BD98,2)</f>
        <v>0</v>
      </c>
      <c r="BE97" s="7"/>
      <c r="BS97" s="106" t="s">
        <v>69</v>
      </c>
      <c r="BT97" s="106" t="s">
        <v>74</v>
      </c>
      <c r="BU97" s="106" t="s">
        <v>71</v>
      </c>
      <c r="BV97" s="106" t="s">
        <v>72</v>
      </c>
      <c r="BW97" s="106" t="s">
        <v>84</v>
      </c>
      <c r="BX97" s="106" t="s">
        <v>4</v>
      </c>
      <c r="CL97" s="106" t="s">
        <v>1</v>
      </c>
      <c r="CM97" s="106" t="s">
        <v>78</v>
      </c>
    </row>
    <row r="98" s="4" customFormat="1" ht="23.25" customHeight="1">
      <c r="A98" s="107" t="s">
        <v>79</v>
      </c>
      <c r="B98" s="55"/>
      <c r="C98" s="10"/>
      <c r="D98" s="10"/>
      <c r="E98" s="108" t="s">
        <v>83</v>
      </c>
      <c r="F98" s="108"/>
      <c r="G98" s="108"/>
      <c r="H98" s="108"/>
      <c r="I98" s="108"/>
      <c r="J98" s="10"/>
      <c r="K98" s="108" t="s">
        <v>85</v>
      </c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9">
        <f>'Ústřední topení - 1.2. Pol'!J32</f>
        <v>2370836.3300000001</v>
      </c>
      <c r="AH98" s="10"/>
      <c r="AI98" s="10"/>
      <c r="AJ98" s="10"/>
      <c r="AK98" s="10"/>
      <c r="AL98" s="10"/>
      <c r="AM98" s="10"/>
      <c r="AN98" s="109">
        <f>SUM(AG98,AT98)</f>
        <v>2868711.96</v>
      </c>
      <c r="AO98" s="10"/>
      <c r="AP98" s="10"/>
      <c r="AQ98" s="110" t="s">
        <v>81</v>
      </c>
      <c r="AR98" s="55"/>
      <c r="AS98" s="111">
        <v>0</v>
      </c>
      <c r="AT98" s="112">
        <f>ROUND(SUM(AV98:AW98),2)</f>
        <v>497875.63</v>
      </c>
      <c r="AU98" s="113">
        <f>'Ústřední topení - 1.2. Pol'!P139</f>
        <v>2222.4297790000001</v>
      </c>
      <c r="AV98" s="112">
        <f>'Ústřední topení - 1.2. Pol'!J35</f>
        <v>497875.63</v>
      </c>
      <c r="AW98" s="112">
        <f>'Ústřední topení - 1.2. Pol'!J36</f>
        <v>0</v>
      </c>
      <c r="AX98" s="112">
        <f>'Ústřední topení - 1.2. Pol'!J37</f>
        <v>0</v>
      </c>
      <c r="AY98" s="112">
        <f>'Ústřední topení - 1.2. Pol'!J38</f>
        <v>0</v>
      </c>
      <c r="AZ98" s="112">
        <f>'Ústřední topení - 1.2. Pol'!F35</f>
        <v>2370836.3300000001</v>
      </c>
      <c r="BA98" s="112">
        <f>'Ústřední topení - 1.2. Pol'!F36</f>
        <v>0</v>
      </c>
      <c r="BB98" s="112">
        <f>'Ústřední topení - 1.2. Pol'!F37</f>
        <v>0</v>
      </c>
      <c r="BC98" s="112">
        <f>'Ústřední topení - 1.2. Pol'!F38</f>
        <v>0</v>
      </c>
      <c r="BD98" s="114">
        <f>'Ústřední topení - 1.2. Pol'!F39</f>
        <v>0</v>
      </c>
      <c r="BE98" s="4"/>
      <c r="BT98" s="24" t="s">
        <v>78</v>
      </c>
      <c r="BV98" s="24" t="s">
        <v>72</v>
      </c>
      <c r="BW98" s="24" t="s">
        <v>86</v>
      </c>
      <c r="BX98" s="24" t="s">
        <v>84</v>
      </c>
      <c r="CL98" s="24" t="s">
        <v>1</v>
      </c>
    </row>
    <row r="99" s="7" customFormat="1" ht="16.5" customHeight="1">
      <c r="A99" s="7"/>
      <c r="B99" s="95"/>
      <c r="C99" s="96"/>
      <c r="D99" s="97" t="s">
        <v>87</v>
      </c>
      <c r="E99" s="97"/>
      <c r="F99" s="97"/>
      <c r="G99" s="97"/>
      <c r="H99" s="97"/>
      <c r="I99" s="98"/>
      <c r="J99" s="97" t="s">
        <v>88</v>
      </c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9">
        <f>ROUND(AG100,2)</f>
        <v>581364</v>
      </c>
      <c r="AH99" s="98"/>
      <c r="AI99" s="98"/>
      <c r="AJ99" s="98"/>
      <c r="AK99" s="98"/>
      <c r="AL99" s="98"/>
      <c r="AM99" s="98"/>
      <c r="AN99" s="100">
        <f>SUM(AG99,AT99)</f>
        <v>703450.43999999994</v>
      </c>
      <c r="AO99" s="98"/>
      <c r="AP99" s="98"/>
      <c r="AQ99" s="101" t="s">
        <v>76</v>
      </c>
      <c r="AR99" s="95"/>
      <c r="AS99" s="102">
        <f>ROUND(AS100,2)</f>
        <v>0</v>
      </c>
      <c r="AT99" s="103">
        <f>ROUND(SUM(AV99:AW99),2)</f>
        <v>122086.44</v>
      </c>
      <c r="AU99" s="104">
        <f>ROUND(AU100,5)</f>
        <v>0</v>
      </c>
      <c r="AV99" s="103">
        <f>ROUND(AZ99*L29,2)</f>
        <v>122086.44</v>
      </c>
      <c r="AW99" s="103">
        <f>ROUND(BA99*L30,2)</f>
        <v>0</v>
      </c>
      <c r="AX99" s="103">
        <f>ROUND(BB99*L29,2)</f>
        <v>0</v>
      </c>
      <c r="AY99" s="103">
        <f>ROUND(BC99*L30,2)</f>
        <v>0</v>
      </c>
      <c r="AZ99" s="103">
        <f>ROUND(AZ100,2)</f>
        <v>581364</v>
      </c>
      <c r="BA99" s="103">
        <f>ROUND(BA100,2)</f>
        <v>0</v>
      </c>
      <c r="BB99" s="103">
        <f>ROUND(BB100,2)</f>
        <v>0</v>
      </c>
      <c r="BC99" s="103">
        <f>ROUND(BC100,2)</f>
        <v>0</v>
      </c>
      <c r="BD99" s="105">
        <f>ROUND(BD100,2)</f>
        <v>0</v>
      </c>
      <c r="BE99" s="7"/>
      <c r="BS99" s="106" t="s">
        <v>69</v>
      </c>
      <c r="BT99" s="106" t="s">
        <v>74</v>
      </c>
      <c r="BU99" s="106" t="s">
        <v>71</v>
      </c>
      <c r="BV99" s="106" t="s">
        <v>72</v>
      </c>
      <c r="BW99" s="106" t="s">
        <v>89</v>
      </c>
      <c r="BX99" s="106" t="s">
        <v>4</v>
      </c>
      <c r="CL99" s="106" t="s">
        <v>1</v>
      </c>
      <c r="CM99" s="106" t="s">
        <v>78</v>
      </c>
    </row>
    <row r="100" s="4" customFormat="1" ht="16.5" customHeight="1">
      <c r="A100" s="107" t="s">
        <v>79</v>
      </c>
      <c r="B100" s="55"/>
      <c r="C100" s="10"/>
      <c r="D100" s="10"/>
      <c r="E100" s="108" t="s">
        <v>88</v>
      </c>
      <c r="F100" s="108"/>
      <c r="G100" s="108"/>
      <c r="H100" s="108"/>
      <c r="I100" s="108"/>
      <c r="J100" s="10"/>
      <c r="K100" s="108" t="s">
        <v>90</v>
      </c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  <c r="W100" s="108"/>
      <c r="X100" s="108"/>
      <c r="Y100" s="108"/>
      <c r="Z100" s="108"/>
      <c r="AA100" s="108"/>
      <c r="AB100" s="108"/>
      <c r="AC100" s="108"/>
      <c r="AD100" s="108"/>
      <c r="AE100" s="108"/>
      <c r="AF100" s="108"/>
      <c r="AG100" s="109">
        <f>'MaR - 2.2. Pol'!J32</f>
        <v>581364</v>
      </c>
      <c r="AH100" s="10"/>
      <c r="AI100" s="10"/>
      <c r="AJ100" s="10"/>
      <c r="AK100" s="10"/>
      <c r="AL100" s="10"/>
      <c r="AM100" s="10"/>
      <c r="AN100" s="109">
        <f>SUM(AG100,AT100)</f>
        <v>703450.43999999994</v>
      </c>
      <c r="AO100" s="10"/>
      <c r="AP100" s="10"/>
      <c r="AQ100" s="110" t="s">
        <v>81</v>
      </c>
      <c r="AR100" s="55"/>
      <c r="AS100" s="115">
        <v>0</v>
      </c>
      <c r="AT100" s="116">
        <f>ROUND(SUM(AV100:AW100),2)</f>
        <v>122086.44</v>
      </c>
      <c r="AU100" s="117">
        <f>'MaR - 2.2. Pol'!P125</f>
        <v>0</v>
      </c>
      <c r="AV100" s="116">
        <f>'MaR - 2.2. Pol'!J35</f>
        <v>122086.44</v>
      </c>
      <c r="AW100" s="116">
        <f>'MaR - 2.2. Pol'!J36</f>
        <v>0</v>
      </c>
      <c r="AX100" s="116">
        <f>'MaR - 2.2. Pol'!J37</f>
        <v>0</v>
      </c>
      <c r="AY100" s="116">
        <f>'MaR - 2.2. Pol'!J38</f>
        <v>0</v>
      </c>
      <c r="AZ100" s="116">
        <f>'MaR - 2.2. Pol'!F35</f>
        <v>581364</v>
      </c>
      <c r="BA100" s="116">
        <f>'MaR - 2.2. Pol'!F36</f>
        <v>0</v>
      </c>
      <c r="BB100" s="116">
        <f>'MaR - 2.2. Pol'!F37</f>
        <v>0</v>
      </c>
      <c r="BC100" s="116">
        <f>'MaR - 2.2. Pol'!F38</f>
        <v>0</v>
      </c>
      <c r="BD100" s="118">
        <f>'MaR - 2.2. Pol'!F39</f>
        <v>0</v>
      </c>
      <c r="BE100" s="4"/>
      <c r="BT100" s="24" t="s">
        <v>78</v>
      </c>
      <c r="BV100" s="24" t="s">
        <v>72</v>
      </c>
      <c r="BW100" s="24" t="s">
        <v>91</v>
      </c>
      <c r="BX100" s="24" t="s">
        <v>89</v>
      </c>
      <c r="CL100" s="24" t="s">
        <v>1</v>
      </c>
    </row>
    <row r="101" s="2" customFormat="1" ht="30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  <row r="102" s="2" customFormat="1" ht="6.96" customHeight="1">
      <c r="A102" s="30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31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</row>
  </sheetData>
  <mergeCells count="60">
    <mergeCell ref="L85:AJ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E96:I96"/>
    <mergeCell ref="K96:AF96"/>
    <mergeCell ref="AN96:AP96"/>
    <mergeCell ref="AG96:AM96"/>
    <mergeCell ref="AG97:AM97"/>
    <mergeCell ref="D97:H97"/>
    <mergeCell ref="AN97:AP97"/>
    <mergeCell ref="J97:AF97"/>
    <mergeCell ref="K98:AF98"/>
    <mergeCell ref="AN98:AP98"/>
    <mergeCell ref="AG98:AM98"/>
    <mergeCell ref="E98:I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G94:AM94"/>
    <mergeCell ref="AN94:AP94"/>
    <mergeCell ref="K5:AJ5"/>
    <mergeCell ref="K6:AJ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6" location="'Strojní část - 1.1. Pol'!C2" display="/"/>
    <hyperlink ref="A98" location="'Ústřední topení - 1.2. Pol'!C2" display="/"/>
    <hyperlink ref="A100" location="'MaR - 2.2. Pol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9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="1" customFormat="1" ht="24.96" customHeight="1">
      <c r="B4" s="20"/>
      <c r="D4" s="21" t="s">
        <v>92</v>
      </c>
      <c r="L4" s="20"/>
      <c r="M4" s="120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27" t="s">
        <v>14</v>
      </c>
      <c r="L6" s="20"/>
    </row>
    <row r="7" s="1" customFormat="1" ht="16.5" customHeight="1">
      <c r="B7" s="20"/>
      <c r="E7" s="121" t="str">
        <f>'Rekapitulace stavby'!K6</f>
        <v>Rekonstrukce kotelny Libušina 8, Ostrava</v>
      </c>
      <c r="F7" s="27"/>
      <c r="G7" s="27"/>
      <c r="H7" s="27"/>
      <c r="L7" s="20"/>
    </row>
    <row r="8" s="1" customFormat="1" ht="12" customHeight="1">
      <c r="B8" s="20"/>
      <c r="D8" s="27" t="s">
        <v>93</v>
      </c>
      <c r="L8" s="20"/>
    </row>
    <row r="9" s="2" customFormat="1" ht="16.5" customHeight="1">
      <c r="A9" s="30"/>
      <c r="B9" s="31"/>
      <c r="C9" s="30"/>
      <c r="D9" s="30"/>
      <c r="E9" s="121" t="s">
        <v>94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="2" customFormat="1" ht="12" customHeight="1">
      <c r="A10" s="30"/>
      <c r="B10" s="31"/>
      <c r="C10" s="30"/>
      <c r="D10" s="27" t="s">
        <v>95</v>
      </c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="2" customFormat="1" ht="16.5" customHeight="1">
      <c r="A11" s="30"/>
      <c r="B11" s="31"/>
      <c r="C11" s="30"/>
      <c r="D11" s="30"/>
      <c r="E11" s="58" t="s">
        <v>96</v>
      </c>
      <c r="F11" s="30"/>
      <c r="G11" s="30"/>
      <c r="H11" s="30"/>
      <c r="I11" s="30"/>
      <c r="J11" s="30"/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="2" customFormat="1" ht="12" customHeight="1">
      <c r="A13" s="30"/>
      <c r="B13" s="31"/>
      <c r="C13" s="30"/>
      <c r="D13" s="27" t="s">
        <v>16</v>
      </c>
      <c r="E13" s="30"/>
      <c r="F13" s="24" t="s">
        <v>1</v>
      </c>
      <c r="G13" s="30"/>
      <c r="H13" s="30"/>
      <c r="I13" s="27" t="s">
        <v>17</v>
      </c>
      <c r="J13" s="24" t="s">
        <v>1</v>
      </c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="2" customFormat="1" ht="12" customHeight="1">
      <c r="A14" s="30"/>
      <c r="B14" s="31"/>
      <c r="C14" s="30"/>
      <c r="D14" s="27" t="s">
        <v>18</v>
      </c>
      <c r="E14" s="30"/>
      <c r="F14" s="24" t="s">
        <v>19</v>
      </c>
      <c r="G14" s="30"/>
      <c r="H14" s="30"/>
      <c r="I14" s="27" t="s">
        <v>20</v>
      </c>
      <c r="J14" s="60" t="str">
        <f>'Rekapitulace stavby'!AN8</f>
        <v>31. 1. 2024</v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="2" customFormat="1" ht="10.8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4" t="str">
        <f>IF('Rekapitulace stavby'!AN10="","",'Rekapitulace stavby'!AN10)</f>
        <v/>
      </c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="2" customFormat="1" ht="18" customHeight="1">
      <c r="A17" s="30"/>
      <c r="B17" s="31"/>
      <c r="C17" s="30"/>
      <c r="D17" s="30"/>
      <c r="E17" s="24" t="str">
        <f>IF('Rekapitulace stavby'!E11="","",'Rekapitulace stavby'!E11)</f>
        <v xml:space="preserve"> </v>
      </c>
      <c r="F17" s="30"/>
      <c r="G17" s="30"/>
      <c r="H17" s="30"/>
      <c r="I17" s="27" t="s">
        <v>24</v>
      </c>
      <c r="J17" s="24" t="str">
        <f>IF('Rekapitulace stavby'!AN11="","",'Rekapitulace stavby'!AN11)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="2" customFormat="1" ht="6.96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="2" customFormat="1" ht="12" customHeight="1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4" t="str">
        <f>'Rekapitulace stavby'!AN13</f>
        <v/>
      </c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="2" customFormat="1" ht="18" customHeight="1">
      <c r="A20" s="30"/>
      <c r="B20" s="31"/>
      <c r="C20" s="30"/>
      <c r="D20" s="30"/>
      <c r="E20" s="24" t="str">
        <f>'Rekapitulace stavby'!E14</f>
        <v xml:space="preserve"> </v>
      </c>
      <c r="F20" s="24"/>
      <c r="G20" s="24"/>
      <c r="H20" s="24"/>
      <c r="I20" s="27" t="s">
        <v>24</v>
      </c>
      <c r="J20" s="24" t="str">
        <f>'Rekapitulace stavby'!AN14</f>
        <v/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="2" customFormat="1" ht="6.96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="2" customFormat="1" ht="12" customHeight="1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4" t="str">
        <f>IF('Rekapitulace stavby'!AN16="","",'Rekapitulace stavby'!AN16)</f>
        <v/>
      </c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="2" customFormat="1" ht="18" customHeight="1">
      <c r="A23" s="30"/>
      <c r="B23" s="31"/>
      <c r="C23" s="30"/>
      <c r="D23" s="30"/>
      <c r="E23" s="24" t="str">
        <f>IF('Rekapitulace stavby'!E17="","",'Rekapitulace stavby'!E17)</f>
        <v xml:space="preserve"> </v>
      </c>
      <c r="F23" s="30"/>
      <c r="G23" s="30"/>
      <c r="H23" s="30"/>
      <c r="I23" s="27" t="s">
        <v>24</v>
      </c>
      <c r="J23" s="24" t="str">
        <f>IF('Rekapitulace stavby'!AN17="","",'Rekapitulace stavby'!AN17)</f>
        <v/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="2" customFormat="1" ht="6.96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="2" customFormat="1" ht="12" customHeight="1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4" t="str">
        <f>IF('Rekapitulace stavby'!AN19="","",'Rekapitulace stavby'!AN19)</f>
        <v/>
      </c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="2" customFormat="1" ht="18" customHeight="1">
      <c r="A26" s="30"/>
      <c r="B26" s="31"/>
      <c r="C26" s="30"/>
      <c r="D26" s="30"/>
      <c r="E26" s="24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4" t="str">
        <f>IF('Rekapitulace stavby'!AN20="","",'Rekapitulace stavby'!AN20)</f>
        <v/>
      </c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="2" customFormat="1" ht="6.96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6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="2" customFormat="1" ht="12" customHeight="1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="8" customFormat="1" ht="16.5" customHeight="1">
      <c r="A29" s="122"/>
      <c r="B29" s="123"/>
      <c r="C29" s="122"/>
      <c r="D29" s="122"/>
      <c r="E29" s="28" t="s">
        <v>1</v>
      </c>
      <c r="F29" s="28"/>
      <c r="G29" s="28"/>
      <c r="H29" s="28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="2" customFormat="1" ht="6.96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="2" customFormat="1" ht="25.44" customHeight="1">
      <c r="A32" s="30"/>
      <c r="B32" s="31"/>
      <c r="C32" s="30"/>
      <c r="D32" s="125" t="s">
        <v>30</v>
      </c>
      <c r="E32" s="30"/>
      <c r="F32" s="30"/>
      <c r="G32" s="30"/>
      <c r="H32" s="30"/>
      <c r="I32" s="30"/>
      <c r="J32" s="87">
        <f>ROUND(J141, 2)</f>
        <v>1025113.24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="2" customFormat="1" ht="6.96" customHeight="1">
      <c r="A33" s="30"/>
      <c r="B33" s="31"/>
      <c r="C33" s="30"/>
      <c r="D33" s="81"/>
      <c r="E33" s="81"/>
      <c r="F33" s="81"/>
      <c r="G33" s="81"/>
      <c r="H33" s="81"/>
      <c r="I33" s="81"/>
      <c r="J33" s="81"/>
      <c r="K33" s="81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="2" customFormat="1" ht="14.4" customHeight="1">
      <c r="A34" s="30"/>
      <c r="B34" s="31"/>
      <c r="C34" s="30"/>
      <c r="D34" s="30"/>
      <c r="E34" s="30"/>
      <c r="F34" s="35" t="s">
        <v>32</v>
      </c>
      <c r="G34" s="30"/>
      <c r="H34" s="30"/>
      <c r="I34" s="35" t="s">
        <v>31</v>
      </c>
      <c r="J34" s="35" t="s">
        <v>33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="2" customFormat="1" ht="14.4" customHeight="1">
      <c r="A35" s="30"/>
      <c r="B35" s="31"/>
      <c r="C35" s="30"/>
      <c r="D35" s="126" t="s">
        <v>34</v>
      </c>
      <c r="E35" s="27" t="s">
        <v>35</v>
      </c>
      <c r="F35" s="127">
        <f>ROUND((SUM(BE141:BE329)),  2)</f>
        <v>1025113.24</v>
      </c>
      <c r="G35" s="30"/>
      <c r="H35" s="30"/>
      <c r="I35" s="128">
        <v>0.20999999999999999</v>
      </c>
      <c r="J35" s="127">
        <f>ROUND(((SUM(BE141:BE329))*I35),  2)</f>
        <v>215273.78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="2" customFormat="1" ht="14.4" customHeight="1">
      <c r="A36" s="30"/>
      <c r="B36" s="31"/>
      <c r="C36" s="30"/>
      <c r="D36" s="30"/>
      <c r="E36" s="27" t="s">
        <v>36</v>
      </c>
      <c r="F36" s="127">
        <f>ROUND((SUM(BF141:BF329)),  2)</f>
        <v>0</v>
      </c>
      <c r="G36" s="30"/>
      <c r="H36" s="30"/>
      <c r="I36" s="128">
        <v>0.12</v>
      </c>
      <c r="J36" s="127">
        <f>ROUND(((SUM(BF141:BF329))*I36),  2)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37</v>
      </c>
      <c r="F37" s="127">
        <f>ROUND((SUM(BG141:BG329)),  2)</f>
        <v>0</v>
      </c>
      <c r="G37" s="30"/>
      <c r="H37" s="30"/>
      <c r="I37" s="128">
        <v>0.20999999999999999</v>
      </c>
      <c r="J37" s="127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hidden="1" s="2" customFormat="1" ht="14.4" customHeight="1">
      <c r="A38" s="30"/>
      <c r="B38" s="31"/>
      <c r="C38" s="30"/>
      <c r="D38" s="30"/>
      <c r="E38" s="27" t="s">
        <v>38</v>
      </c>
      <c r="F38" s="127">
        <f>ROUND((SUM(BH141:BH329)),  2)</f>
        <v>0</v>
      </c>
      <c r="G38" s="30"/>
      <c r="H38" s="30"/>
      <c r="I38" s="128">
        <v>0.12</v>
      </c>
      <c r="J38" s="127">
        <f>0</f>
        <v>0</v>
      </c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hidden="1" s="2" customFormat="1" ht="14.4" customHeight="1">
      <c r="A39" s="30"/>
      <c r="B39" s="31"/>
      <c r="C39" s="30"/>
      <c r="D39" s="30"/>
      <c r="E39" s="27" t="s">
        <v>39</v>
      </c>
      <c r="F39" s="127">
        <f>ROUND((SUM(BI141:BI329)),  2)</f>
        <v>0</v>
      </c>
      <c r="G39" s="30"/>
      <c r="H39" s="30"/>
      <c r="I39" s="128">
        <v>0</v>
      </c>
      <c r="J39" s="127">
        <f>0</f>
        <v>0</v>
      </c>
      <c r="K39" s="30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="2" customFormat="1" ht="6.96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="2" customFormat="1" ht="25.44" customHeight="1">
      <c r="A41" s="30"/>
      <c r="B41" s="31"/>
      <c r="C41" s="129"/>
      <c r="D41" s="130" t="s">
        <v>40</v>
      </c>
      <c r="E41" s="72"/>
      <c r="F41" s="72"/>
      <c r="G41" s="131" t="s">
        <v>41</v>
      </c>
      <c r="H41" s="132" t="s">
        <v>42</v>
      </c>
      <c r="I41" s="72"/>
      <c r="J41" s="133">
        <f>SUM(J32:J39)</f>
        <v>1240387.02</v>
      </c>
      <c r="K41" s="134"/>
      <c r="L41" s="46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="2" customFormat="1" ht="14.4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6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46"/>
      <c r="D50" s="47" t="s">
        <v>43</v>
      </c>
      <c r="E50" s="48"/>
      <c r="F50" s="48"/>
      <c r="G50" s="47" t="s">
        <v>44</v>
      </c>
      <c r="H50" s="48"/>
      <c r="I50" s="48"/>
      <c r="J50" s="48"/>
      <c r="K50" s="48"/>
      <c r="L50" s="4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0"/>
      <c r="B61" s="31"/>
      <c r="C61" s="30"/>
      <c r="D61" s="49" t="s">
        <v>45</v>
      </c>
      <c r="E61" s="33"/>
      <c r="F61" s="135" t="s">
        <v>46</v>
      </c>
      <c r="G61" s="49" t="s">
        <v>45</v>
      </c>
      <c r="H61" s="33"/>
      <c r="I61" s="33"/>
      <c r="J61" s="136" t="s">
        <v>46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0"/>
      <c r="B65" s="31"/>
      <c r="C65" s="30"/>
      <c r="D65" s="47" t="s">
        <v>47</v>
      </c>
      <c r="E65" s="50"/>
      <c r="F65" s="50"/>
      <c r="G65" s="47" t="s">
        <v>48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0"/>
      <c r="B76" s="31"/>
      <c r="C76" s="30"/>
      <c r="D76" s="49" t="s">
        <v>45</v>
      </c>
      <c r="E76" s="33"/>
      <c r="F76" s="135" t="s">
        <v>46</v>
      </c>
      <c r="G76" s="49" t="s">
        <v>45</v>
      </c>
      <c r="H76" s="33"/>
      <c r="I76" s="33"/>
      <c r="J76" s="136" t="s">
        <v>46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97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21" t="str">
        <f>E7</f>
        <v>Rekonstrukce kotelny Libušina 8, Ostrava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1" customFormat="1" ht="12" customHeight="1">
      <c r="B86" s="20"/>
      <c r="C86" s="27" t="s">
        <v>93</v>
      </c>
      <c r="L86" s="20"/>
    </row>
    <row r="87" s="2" customFormat="1" ht="16.5" customHeight="1">
      <c r="A87" s="30"/>
      <c r="B87" s="31"/>
      <c r="C87" s="30"/>
      <c r="D87" s="30"/>
      <c r="E87" s="121" t="s">
        <v>94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12" customHeight="1">
      <c r="A88" s="30"/>
      <c r="B88" s="31"/>
      <c r="C88" s="27" t="s">
        <v>95</v>
      </c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6.5" customHeight="1">
      <c r="A89" s="30"/>
      <c r="B89" s="31"/>
      <c r="C89" s="30"/>
      <c r="D89" s="30"/>
      <c r="E89" s="58" t="str">
        <f>E11</f>
        <v>Strojní část - 1.1. Pol</v>
      </c>
      <c r="F89" s="30"/>
      <c r="G89" s="30"/>
      <c r="H89" s="30"/>
      <c r="I89" s="30"/>
      <c r="J89" s="30"/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2" customHeight="1">
      <c r="A91" s="30"/>
      <c r="B91" s="31"/>
      <c r="C91" s="27" t="s">
        <v>18</v>
      </c>
      <c r="D91" s="30"/>
      <c r="E91" s="30"/>
      <c r="F91" s="24" t="str">
        <f>F14</f>
        <v xml:space="preserve"> </v>
      </c>
      <c r="G91" s="30"/>
      <c r="H91" s="30"/>
      <c r="I91" s="27" t="s">
        <v>20</v>
      </c>
      <c r="J91" s="60" t="str">
        <f>IF(J14="","",J14)</f>
        <v>31. 1. 2024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6.96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5.15" customHeight="1">
      <c r="A93" s="30"/>
      <c r="B93" s="31"/>
      <c r="C93" s="27" t="s">
        <v>22</v>
      </c>
      <c r="D93" s="30"/>
      <c r="E93" s="30"/>
      <c r="F93" s="24" t="str">
        <f>E17</f>
        <v xml:space="preserve"> </v>
      </c>
      <c r="G93" s="30"/>
      <c r="H93" s="30"/>
      <c r="I93" s="27" t="s">
        <v>26</v>
      </c>
      <c r="J93" s="28" t="str">
        <f>E23</f>
        <v xml:space="preserve"> </v>
      </c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15.15" customHeight="1">
      <c r="A94" s="30"/>
      <c r="B94" s="31"/>
      <c r="C94" s="27" t="s">
        <v>25</v>
      </c>
      <c r="D94" s="30"/>
      <c r="E94" s="30"/>
      <c r="F94" s="24" t="str">
        <f>IF(E20="","",E20)</f>
        <v xml:space="preserve"> </v>
      </c>
      <c r="G94" s="30"/>
      <c r="H94" s="30"/>
      <c r="I94" s="27" t="s">
        <v>28</v>
      </c>
      <c r="J94" s="28" t="str">
        <f>E26</f>
        <v xml:space="preserve"> </v>
      </c>
      <c r="K94" s="30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9.28" customHeight="1">
      <c r="A96" s="30"/>
      <c r="B96" s="31"/>
      <c r="C96" s="137" t="s">
        <v>98</v>
      </c>
      <c r="D96" s="129"/>
      <c r="E96" s="129"/>
      <c r="F96" s="129"/>
      <c r="G96" s="129"/>
      <c r="H96" s="129"/>
      <c r="I96" s="129"/>
      <c r="J96" s="138" t="s">
        <v>99</v>
      </c>
      <c r="K96" s="129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="2" customFormat="1" ht="10.32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6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="2" customFormat="1" ht="22.8" customHeight="1">
      <c r="A98" s="30"/>
      <c r="B98" s="31"/>
      <c r="C98" s="139" t="s">
        <v>100</v>
      </c>
      <c r="D98" s="30"/>
      <c r="E98" s="30"/>
      <c r="F98" s="30"/>
      <c r="G98" s="30"/>
      <c r="H98" s="30"/>
      <c r="I98" s="30"/>
      <c r="J98" s="87">
        <f>J141</f>
        <v>1025113.24</v>
      </c>
      <c r="K98" s="30"/>
      <c r="L98" s="46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7" t="s">
        <v>101</v>
      </c>
    </row>
    <row r="99" s="9" customFormat="1" ht="24.96" customHeight="1">
      <c r="A99" s="9"/>
      <c r="B99" s="140"/>
      <c r="C99" s="9"/>
      <c r="D99" s="141" t="s">
        <v>102</v>
      </c>
      <c r="E99" s="142"/>
      <c r="F99" s="142"/>
      <c r="G99" s="142"/>
      <c r="H99" s="142"/>
      <c r="I99" s="142"/>
      <c r="J99" s="143">
        <f>J142</f>
        <v>3614.2299999999996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4"/>
      <c r="C100" s="10"/>
      <c r="D100" s="145" t="s">
        <v>103</v>
      </c>
      <c r="E100" s="146"/>
      <c r="F100" s="146"/>
      <c r="G100" s="146"/>
      <c r="H100" s="146"/>
      <c r="I100" s="146"/>
      <c r="J100" s="147">
        <f>J143</f>
        <v>4597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104</v>
      </c>
      <c r="E101" s="146"/>
      <c r="F101" s="146"/>
      <c r="G101" s="146"/>
      <c r="H101" s="146"/>
      <c r="I101" s="146"/>
      <c r="J101" s="147">
        <f>J146</f>
        <v>-982.77000000000044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0"/>
      <c r="C102" s="9"/>
      <c r="D102" s="141" t="s">
        <v>105</v>
      </c>
      <c r="E102" s="142"/>
      <c r="F102" s="142"/>
      <c r="G102" s="142"/>
      <c r="H102" s="142"/>
      <c r="I102" s="142"/>
      <c r="J102" s="143">
        <f>J152</f>
        <v>973144.60999999999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4"/>
      <c r="C103" s="10"/>
      <c r="D103" s="145" t="s">
        <v>106</v>
      </c>
      <c r="E103" s="146"/>
      <c r="F103" s="146"/>
      <c r="G103" s="146"/>
      <c r="H103" s="146"/>
      <c r="I103" s="146"/>
      <c r="J103" s="147">
        <f>J153</f>
        <v>19499.59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107</v>
      </c>
      <c r="E104" s="146"/>
      <c r="F104" s="146"/>
      <c r="G104" s="146"/>
      <c r="H104" s="146"/>
      <c r="I104" s="146"/>
      <c r="J104" s="147">
        <f>J167</f>
        <v>17472.52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108</v>
      </c>
      <c r="E105" s="146"/>
      <c r="F105" s="146"/>
      <c r="G105" s="146"/>
      <c r="H105" s="146"/>
      <c r="I105" s="146"/>
      <c r="J105" s="147">
        <f>J174</f>
        <v>58053.57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4"/>
      <c r="C106" s="10"/>
      <c r="D106" s="145" t="s">
        <v>109</v>
      </c>
      <c r="E106" s="146"/>
      <c r="F106" s="146"/>
      <c r="G106" s="146"/>
      <c r="H106" s="146"/>
      <c r="I106" s="146"/>
      <c r="J106" s="147">
        <f>J194</f>
        <v>11318.41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4"/>
      <c r="C107" s="10"/>
      <c r="D107" s="145" t="s">
        <v>110</v>
      </c>
      <c r="E107" s="146"/>
      <c r="F107" s="146"/>
      <c r="G107" s="146"/>
      <c r="H107" s="146"/>
      <c r="I107" s="146"/>
      <c r="J107" s="147">
        <f>J199</f>
        <v>66961.800000000003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4"/>
      <c r="C108" s="10"/>
      <c r="D108" s="145" t="s">
        <v>111</v>
      </c>
      <c r="E108" s="146"/>
      <c r="F108" s="146"/>
      <c r="G108" s="146"/>
      <c r="H108" s="146"/>
      <c r="I108" s="146"/>
      <c r="J108" s="147">
        <f>J212</f>
        <v>239262.95000000001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4"/>
      <c r="C109" s="10"/>
      <c r="D109" s="145" t="s">
        <v>112</v>
      </c>
      <c r="E109" s="146"/>
      <c r="F109" s="146"/>
      <c r="G109" s="146"/>
      <c r="H109" s="146"/>
      <c r="I109" s="146"/>
      <c r="J109" s="147">
        <f>J222</f>
        <v>62854.700000000004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113</v>
      </c>
      <c r="E110" s="146"/>
      <c r="F110" s="146"/>
      <c r="G110" s="146"/>
      <c r="H110" s="146"/>
      <c r="I110" s="146"/>
      <c r="J110" s="147">
        <f>J243</f>
        <v>273440.10999999999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4"/>
      <c r="C111" s="10"/>
      <c r="D111" s="145" t="s">
        <v>114</v>
      </c>
      <c r="E111" s="146"/>
      <c r="F111" s="146"/>
      <c r="G111" s="146"/>
      <c r="H111" s="146"/>
      <c r="I111" s="146"/>
      <c r="J111" s="147">
        <f>J272</f>
        <v>116344.12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4"/>
      <c r="C112" s="10"/>
      <c r="D112" s="145" t="s">
        <v>115</v>
      </c>
      <c r="E112" s="146"/>
      <c r="F112" s="146"/>
      <c r="G112" s="146"/>
      <c r="H112" s="146"/>
      <c r="I112" s="146"/>
      <c r="J112" s="147">
        <f>J286</f>
        <v>82667.729999999996</v>
      </c>
      <c r="K112" s="10"/>
      <c r="L112" s="14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4"/>
      <c r="C113" s="10"/>
      <c r="D113" s="145" t="s">
        <v>116</v>
      </c>
      <c r="E113" s="146"/>
      <c r="F113" s="146"/>
      <c r="G113" s="146"/>
      <c r="H113" s="146"/>
      <c r="I113" s="146"/>
      <c r="J113" s="147">
        <f>J305</f>
        <v>22844.709999999999</v>
      </c>
      <c r="K113" s="10"/>
      <c r="L113" s="14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4"/>
      <c r="C114" s="10"/>
      <c r="D114" s="145" t="s">
        <v>117</v>
      </c>
      <c r="E114" s="146"/>
      <c r="F114" s="146"/>
      <c r="G114" s="146"/>
      <c r="H114" s="146"/>
      <c r="I114" s="146"/>
      <c r="J114" s="147">
        <f>J311</f>
        <v>2424.4000000000001</v>
      </c>
      <c r="K114" s="10"/>
      <c r="L114" s="14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40"/>
      <c r="C115" s="9"/>
      <c r="D115" s="141" t="s">
        <v>118</v>
      </c>
      <c r="E115" s="142"/>
      <c r="F115" s="142"/>
      <c r="G115" s="142"/>
      <c r="H115" s="142"/>
      <c r="I115" s="142"/>
      <c r="J115" s="143">
        <f>J314</f>
        <v>48.399999999999999</v>
      </c>
      <c r="K115" s="9"/>
      <c r="L115" s="140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44"/>
      <c r="C116" s="10"/>
      <c r="D116" s="145" t="s">
        <v>119</v>
      </c>
      <c r="E116" s="146"/>
      <c r="F116" s="146"/>
      <c r="G116" s="146"/>
      <c r="H116" s="146"/>
      <c r="I116" s="146"/>
      <c r="J116" s="147">
        <f>J315</f>
        <v>48.399999999999999</v>
      </c>
      <c r="K116" s="10"/>
      <c r="L116" s="14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40"/>
      <c r="C117" s="9"/>
      <c r="D117" s="141" t="s">
        <v>120</v>
      </c>
      <c r="E117" s="142"/>
      <c r="F117" s="142"/>
      <c r="G117" s="142"/>
      <c r="H117" s="142"/>
      <c r="I117" s="142"/>
      <c r="J117" s="143">
        <f>J317</f>
        <v>46806</v>
      </c>
      <c r="K117" s="9"/>
      <c r="L117" s="140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140"/>
      <c r="C118" s="9"/>
      <c r="D118" s="141" t="s">
        <v>121</v>
      </c>
      <c r="E118" s="142"/>
      <c r="F118" s="142"/>
      <c r="G118" s="142"/>
      <c r="H118" s="142"/>
      <c r="I118" s="142"/>
      <c r="J118" s="143">
        <f>J326</f>
        <v>1500</v>
      </c>
      <c r="K118" s="9"/>
      <c r="L118" s="140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44"/>
      <c r="C119" s="10"/>
      <c r="D119" s="145" t="s">
        <v>122</v>
      </c>
      <c r="E119" s="146"/>
      <c r="F119" s="146"/>
      <c r="G119" s="146"/>
      <c r="H119" s="146"/>
      <c r="I119" s="146"/>
      <c r="J119" s="147">
        <f>J327</f>
        <v>1500</v>
      </c>
      <c r="K119" s="10"/>
      <c r="L119" s="144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6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="2" customFormat="1" ht="6.96" customHeight="1">
      <c r="A121" s="30"/>
      <c r="B121" s="51"/>
      <c r="C121" s="52"/>
      <c r="D121" s="52"/>
      <c r="E121" s="52"/>
      <c r="F121" s="52"/>
      <c r="G121" s="52"/>
      <c r="H121" s="52"/>
      <c r="I121" s="52"/>
      <c r="J121" s="52"/>
      <c r="K121" s="52"/>
      <c r="L121" s="46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5" s="2" customFormat="1" ht="6.96" customHeight="1">
      <c r="A125" s="30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46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="2" customFormat="1" ht="24.96" customHeight="1">
      <c r="A126" s="30"/>
      <c r="B126" s="31"/>
      <c r="C126" s="21" t="s">
        <v>123</v>
      </c>
      <c r="D126" s="30"/>
      <c r="E126" s="30"/>
      <c r="F126" s="30"/>
      <c r="G126" s="30"/>
      <c r="H126" s="30"/>
      <c r="I126" s="30"/>
      <c r="J126" s="30"/>
      <c r="K126" s="30"/>
      <c r="L126" s="46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="2" customFormat="1" ht="6.96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6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="2" customFormat="1" ht="12" customHeight="1">
      <c r="A128" s="30"/>
      <c r="B128" s="31"/>
      <c r="C128" s="27" t="s">
        <v>14</v>
      </c>
      <c r="D128" s="30"/>
      <c r="E128" s="30"/>
      <c r="F128" s="30"/>
      <c r="G128" s="30"/>
      <c r="H128" s="30"/>
      <c r="I128" s="30"/>
      <c r="J128" s="30"/>
      <c r="K128" s="30"/>
      <c r="L128" s="46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="2" customFormat="1" ht="16.5" customHeight="1">
      <c r="A129" s="30"/>
      <c r="B129" s="31"/>
      <c r="C129" s="30"/>
      <c r="D129" s="30"/>
      <c r="E129" s="121" t="str">
        <f>E7</f>
        <v>Rekonstrukce kotelny Libušina 8, Ostrava</v>
      </c>
      <c r="F129" s="27"/>
      <c r="G129" s="27"/>
      <c r="H129" s="27"/>
      <c r="I129" s="30"/>
      <c r="J129" s="30"/>
      <c r="K129" s="30"/>
      <c r="L129" s="46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="1" customFormat="1" ht="12" customHeight="1">
      <c r="B130" s="20"/>
      <c r="C130" s="27" t="s">
        <v>93</v>
      </c>
      <c r="L130" s="20"/>
    </row>
    <row r="131" s="2" customFormat="1" ht="16.5" customHeight="1">
      <c r="A131" s="30"/>
      <c r="B131" s="31"/>
      <c r="C131" s="30"/>
      <c r="D131" s="30"/>
      <c r="E131" s="121" t="s">
        <v>94</v>
      </c>
      <c r="F131" s="30"/>
      <c r="G131" s="30"/>
      <c r="H131" s="30"/>
      <c r="I131" s="30"/>
      <c r="J131" s="30"/>
      <c r="K131" s="30"/>
      <c r="L131" s="46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="2" customFormat="1" ht="12" customHeight="1">
      <c r="A132" s="30"/>
      <c r="B132" s="31"/>
      <c r="C132" s="27" t="s">
        <v>95</v>
      </c>
      <c r="D132" s="30"/>
      <c r="E132" s="30"/>
      <c r="F132" s="30"/>
      <c r="G132" s="30"/>
      <c r="H132" s="30"/>
      <c r="I132" s="30"/>
      <c r="J132" s="30"/>
      <c r="K132" s="30"/>
      <c r="L132" s="46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="2" customFormat="1" ht="16.5" customHeight="1">
      <c r="A133" s="30"/>
      <c r="B133" s="31"/>
      <c r="C133" s="30"/>
      <c r="D133" s="30"/>
      <c r="E133" s="58" t="str">
        <f>E11</f>
        <v>Strojní část - 1.1. Pol</v>
      </c>
      <c r="F133" s="30"/>
      <c r="G133" s="30"/>
      <c r="H133" s="30"/>
      <c r="I133" s="30"/>
      <c r="J133" s="30"/>
      <c r="K133" s="30"/>
      <c r="L133" s="46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="2" customFormat="1" ht="6.96" customHeight="1">
      <c r="A134" s="30"/>
      <c r="B134" s="31"/>
      <c r="C134" s="30"/>
      <c r="D134" s="30"/>
      <c r="E134" s="30"/>
      <c r="F134" s="30"/>
      <c r="G134" s="30"/>
      <c r="H134" s="30"/>
      <c r="I134" s="30"/>
      <c r="J134" s="30"/>
      <c r="K134" s="30"/>
      <c r="L134" s="46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="2" customFormat="1" ht="12" customHeight="1">
      <c r="A135" s="30"/>
      <c r="B135" s="31"/>
      <c r="C135" s="27" t="s">
        <v>18</v>
      </c>
      <c r="D135" s="30"/>
      <c r="E135" s="30"/>
      <c r="F135" s="24" t="str">
        <f>F14</f>
        <v xml:space="preserve"> </v>
      </c>
      <c r="G135" s="30"/>
      <c r="H135" s="30"/>
      <c r="I135" s="27" t="s">
        <v>20</v>
      </c>
      <c r="J135" s="60" t="str">
        <f>IF(J14="","",J14)</f>
        <v>31. 1. 2024</v>
      </c>
      <c r="K135" s="30"/>
      <c r="L135" s="46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="2" customFormat="1" ht="6.96" customHeight="1">
      <c r="A136" s="30"/>
      <c r="B136" s="31"/>
      <c r="C136" s="30"/>
      <c r="D136" s="30"/>
      <c r="E136" s="30"/>
      <c r="F136" s="30"/>
      <c r="G136" s="30"/>
      <c r="H136" s="30"/>
      <c r="I136" s="30"/>
      <c r="J136" s="30"/>
      <c r="K136" s="30"/>
      <c r="L136" s="46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="2" customFormat="1" ht="15.15" customHeight="1">
      <c r="A137" s="30"/>
      <c r="B137" s="31"/>
      <c r="C137" s="27" t="s">
        <v>22</v>
      </c>
      <c r="D137" s="30"/>
      <c r="E137" s="30"/>
      <c r="F137" s="24" t="str">
        <f>E17</f>
        <v xml:space="preserve"> </v>
      </c>
      <c r="G137" s="30"/>
      <c r="H137" s="30"/>
      <c r="I137" s="27" t="s">
        <v>26</v>
      </c>
      <c r="J137" s="28" t="str">
        <f>E23</f>
        <v xml:space="preserve"> </v>
      </c>
      <c r="K137" s="30"/>
      <c r="L137" s="46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="2" customFormat="1" ht="15.15" customHeight="1">
      <c r="A138" s="30"/>
      <c r="B138" s="31"/>
      <c r="C138" s="27" t="s">
        <v>25</v>
      </c>
      <c r="D138" s="30"/>
      <c r="E138" s="30"/>
      <c r="F138" s="24" t="str">
        <f>IF(E20="","",E20)</f>
        <v xml:space="preserve"> </v>
      </c>
      <c r="G138" s="30"/>
      <c r="H138" s="30"/>
      <c r="I138" s="27" t="s">
        <v>28</v>
      </c>
      <c r="J138" s="28" t="str">
        <f>E26</f>
        <v xml:space="preserve"> </v>
      </c>
      <c r="K138" s="30"/>
      <c r="L138" s="46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="2" customFormat="1" ht="10.32" customHeight="1">
      <c r="A139" s="30"/>
      <c r="B139" s="31"/>
      <c r="C139" s="30"/>
      <c r="D139" s="30"/>
      <c r="E139" s="30"/>
      <c r="F139" s="30"/>
      <c r="G139" s="30"/>
      <c r="H139" s="30"/>
      <c r="I139" s="30"/>
      <c r="J139" s="30"/>
      <c r="K139" s="30"/>
      <c r="L139" s="46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="11" customFormat="1" ht="29.28" customHeight="1">
      <c r="A140" s="148"/>
      <c r="B140" s="149"/>
      <c r="C140" s="150" t="s">
        <v>124</v>
      </c>
      <c r="D140" s="151" t="s">
        <v>55</v>
      </c>
      <c r="E140" s="151" t="s">
        <v>51</v>
      </c>
      <c r="F140" s="151" t="s">
        <v>52</v>
      </c>
      <c r="G140" s="151" t="s">
        <v>125</v>
      </c>
      <c r="H140" s="151" t="s">
        <v>126</v>
      </c>
      <c r="I140" s="151" t="s">
        <v>127</v>
      </c>
      <c r="J140" s="151" t="s">
        <v>99</v>
      </c>
      <c r="K140" s="152" t="s">
        <v>128</v>
      </c>
      <c r="L140" s="153"/>
      <c r="M140" s="77" t="s">
        <v>1</v>
      </c>
      <c r="N140" s="78" t="s">
        <v>34</v>
      </c>
      <c r="O140" s="78" t="s">
        <v>129</v>
      </c>
      <c r="P140" s="78" t="s">
        <v>130</v>
      </c>
      <c r="Q140" s="78" t="s">
        <v>131</v>
      </c>
      <c r="R140" s="78" t="s">
        <v>132</v>
      </c>
      <c r="S140" s="78" t="s">
        <v>133</v>
      </c>
      <c r="T140" s="79" t="s">
        <v>134</v>
      </c>
      <c r="U140" s="148"/>
      <c r="V140" s="148"/>
      <c r="W140" s="148"/>
      <c r="X140" s="148"/>
      <c r="Y140" s="148"/>
      <c r="Z140" s="148"/>
      <c r="AA140" s="148"/>
      <c r="AB140" s="148"/>
      <c r="AC140" s="148"/>
      <c r="AD140" s="148"/>
      <c r="AE140" s="148"/>
    </row>
    <row r="141" s="2" customFormat="1" ht="22.8" customHeight="1">
      <c r="A141" s="30"/>
      <c r="B141" s="31"/>
      <c r="C141" s="84" t="s">
        <v>135</v>
      </c>
      <c r="D141" s="30"/>
      <c r="E141" s="30"/>
      <c r="F141" s="30"/>
      <c r="G141" s="30"/>
      <c r="H141" s="30"/>
      <c r="I141" s="30"/>
      <c r="J141" s="154">
        <f>BK141</f>
        <v>1025113.24</v>
      </c>
      <c r="K141" s="30"/>
      <c r="L141" s="31"/>
      <c r="M141" s="80"/>
      <c r="N141" s="64"/>
      <c r="O141" s="81"/>
      <c r="P141" s="155">
        <f>P142+P152+P314+P317+P326</f>
        <v>289.65318600000001</v>
      </c>
      <c r="Q141" s="81"/>
      <c r="R141" s="155">
        <f>R142+R152+R314+R317+R326</f>
        <v>0.85495929000000004</v>
      </c>
      <c r="S141" s="81"/>
      <c r="T141" s="156">
        <f>T142+T152+T314+T317+T326</f>
        <v>2.2282999999999999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7" t="s">
        <v>69</v>
      </c>
      <c r="AU141" s="17" t="s">
        <v>101</v>
      </c>
      <c r="BK141" s="157">
        <f>BK142+BK152+BK314+BK317+BK326</f>
        <v>1025113.24</v>
      </c>
    </row>
    <row r="142" s="12" customFormat="1" ht="25.92" customHeight="1">
      <c r="A142" s="12"/>
      <c r="B142" s="158"/>
      <c r="C142" s="12"/>
      <c r="D142" s="159" t="s">
        <v>69</v>
      </c>
      <c r="E142" s="160" t="s">
        <v>136</v>
      </c>
      <c r="F142" s="160" t="s">
        <v>137</v>
      </c>
      <c r="G142" s="12"/>
      <c r="H142" s="12"/>
      <c r="I142" s="12"/>
      <c r="J142" s="161">
        <f>BK142</f>
        <v>3614.2299999999996</v>
      </c>
      <c r="K142" s="12"/>
      <c r="L142" s="158"/>
      <c r="M142" s="162"/>
      <c r="N142" s="163"/>
      <c r="O142" s="163"/>
      <c r="P142" s="164">
        <f>P143+P146</f>
        <v>21.731748000000003</v>
      </c>
      <c r="Q142" s="163"/>
      <c r="R142" s="164">
        <f>R143+R146</f>
        <v>0.0029499999999999999</v>
      </c>
      <c r="S142" s="163"/>
      <c r="T142" s="165">
        <f>T143+T146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9" t="s">
        <v>74</v>
      </c>
      <c r="AT142" s="166" t="s">
        <v>69</v>
      </c>
      <c r="AU142" s="166" t="s">
        <v>70</v>
      </c>
      <c r="AY142" s="159" t="s">
        <v>138</v>
      </c>
      <c r="BK142" s="167">
        <f>BK143+BK146</f>
        <v>3614.2299999999996</v>
      </c>
    </row>
    <row r="143" s="12" customFormat="1" ht="22.8" customHeight="1">
      <c r="A143" s="12"/>
      <c r="B143" s="158"/>
      <c r="C143" s="12"/>
      <c r="D143" s="159" t="s">
        <v>69</v>
      </c>
      <c r="E143" s="168" t="s">
        <v>139</v>
      </c>
      <c r="F143" s="168" t="s">
        <v>140</v>
      </c>
      <c r="G143" s="12"/>
      <c r="H143" s="12"/>
      <c r="I143" s="12"/>
      <c r="J143" s="169">
        <f>BK143</f>
        <v>4597</v>
      </c>
      <c r="K143" s="12"/>
      <c r="L143" s="158"/>
      <c r="M143" s="162"/>
      <c r="N143" s="163"/>
      <c r="O143" s="163"/>
      <c r="P143" s="164">
        <f>SUM(P144:P145)</f>
        <v>9.2750000000000004</v>
      </c>
      <c r="Q143" s="163"/>
      <c r="R143" s="164">
        <f>SUM(R144:R145)</f>
        <v>0.0029499999999999999</v>
      </c>
      <c r="S143" s="163"/>
      <c r="T143" s="165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9" t="s">
        <v>74</v>
      </c>
      <c r="AT143" s="166" t="s">
        <v>69</v>
      </c>
      <c r="AU143" s="166" t="s">
        <v>74</v>
      </c>
      <c r="AY143" s="159" t="s">
        <v>138</v>
      </c>
      <c r="BK143" s="167">
        <f>SUM(BK144:BK145)</f>
        <v>4597</v>
      </c>
    </row>
    <row r="144" s="2" customFormat="1" ht="33" customHeight="1">
      <c r="A144" s="30"/>
      <c r="B144" s="170"/>
      <c r="C144" s="171" t="s">
        <v>74</v>
      </c>
      <c r="D144" s="171" t="s">
        <v>141</v>
      </c>
      <c r="E144" s="172" t="s">
        <v>142</v>
      </c>
      <c r="F144" s="173" t="s">
        <v>143</v>
      </c>
      <c r="G144" s="174" t="s">
        <v>144</v>
      </c>
      <c r="H144" s="175">
        <v>15</v>
      </c>
      <c r="I144" s="176">
        <v>64.799999999999997</v>
      </c>
      <c r="J144" s="176">
        <f>ROUND(I144*H144,2)</f>
        <v>972</v>
      </c>
      <c r="K144" s="173" t="s">
        <v>145</v>
      </c>
      <c r="L144" s="31"/>
      <c r="M144" s="177" t="s">
        <v>1</v>
      </c>
      <c r="N144" s="178" t="s">
        <v>35</v>
      </c>
      <c r="O144" s="179">
        <v>0.105</v>
      </c>
      <c r="P144" s="179">
        <f>O144*H144</f>
        <v>1.575</v>
      </c>
      <c r="Q144" s="179">
        <v>0.00012999999999999999</v>
      </c>
      <c r="R144" s="179">
        <f>Q144*H144</f>
        <v>0.0019499999999999999</v>
      </c>
      <c r="S144" s="179">
        <v>0</v>
      </c>
      <c r="T144" s="180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1" t="s">
        <v>146</v>
      </c>
      <c r="AT144" s="181" t="s">
        <v>141</v>
      </c>
      <c r="AU144" s="181" t="s">
        <v>78</v>
      </c>
      <c r="AY144" s="17" t="s">
        <v>138</v>
      </c>
      <c r="BE144" s="182">
        <f>IF(N144="základní",J144,0)</f>
        <v>972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7" t="s">
        <v>74</v>
      </c>
      <c r="BK144" s="182">
        <f>ROUND(I144*H144,2)</f>
        <v>972</v>
      </c>
      <c r="BL144" s="17" t="s">
        <v>146</v>
      </c>
      <c r="BM144" s="181" t="s">
        <v>147</v>
      </c>
    </row>
    <row r="145" s="2" customFormat="1" ht="24.15" customHeight="1">
      <c r="A145" s="30"/>
      <c r="B145" s="170"/>
      <c r="C145" s="171" t="s">
        <v>78</v>
      </c>
      <c r="D145" s="171" t="s">
        <v>141</v>
      </c>
      <c r="E145" s="172" t="s">
        <v>148</v>
      </c>
      <c r="F145" s="173" t="s">
        <v>149</v>
      </c>
      <c r="G145" s="174" t="s">
        <v>144</v>
      </c>
      <c r="H145" s="175">
        <v>25</v>
      </c>
      <c r="I145" s="176">
        <v>145</v>
      </c>
      <c r="J145" s="176">
        <f>ROUND(I145*H145,2)</f>
        <v>3625</v>
      </c>
      <c r="K145" s="173" t="s">
        <v>145</v>
      </c>
      <c r="L145" s="31"/>
      <c r="M145" s="177" t="s">
        <v>1</v>
      </c>
      <c r="N145" s="178" t="s">
        <v>35</v>
      </c>
      <c r="O145" s="179">
        <v>0.308</v>
      </c>
      <c r="P145" s="179">
        <f>O145*H145</f>
        <v>7.7000000000000002</v>
      </c>
      <c r="Q145" s="179">
        <v>4.0000000000000003E-05</v>
      </c>
      <c r="R145" s="179">
        <f>Q145*H145</f>
        <v>0.001</v>
      </c>
      <c r="S145" s="179">
        <v>0</v>
      </c>
      <c r="T145" s="180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1" t="s">
        <v>146</v>
      </c>
      <c r="AT145" s="181" t="s">
        <v>141</v>
      </c>
      <c r="AU145" s="181" t="s">
        <v>78</v>
      </c>
      <c r="AY145" s="17" t="s">
        <v>138</v>
      </c>
      <c r="BE145" s="182">
        <f>IF(N145="základní",J145,0)</f>
        <v>3625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7" t="s">
        <v>74</v>
      </c>
      <c r="BK145" s="182">
        <f>ROUND(I145*H145,2)</f>
        <v>3625</v>
      </c>
      <c r="BL145" s="17" t="s">
        <v>146</v>
      </c>
      <c r="BM145" s="181" t="s">
        <v>150</v>
      </c>
    </row>
    <row r="146" s="12" customFormat="1" ht="22.8" customHeight="1">
      <c r="A146" s="12"/>
      <c r="B146" s="158"/>
      <c r="C146" s="12"/>
      <c r="D146" s="159" t="s">
        <v>69</v>
      </c>
      <c r="E146" s="168" t="s">
        <v>151</v>
      </c>
      <c r="F146" s="168" t="s">
        <v>152</v>
      </c>
      <c r="G146" s="12"/>
      <c r="H146" s="12"/>
      <c r="I146" s="12"/>
      <c r="J146" s="169">
        <f>BK146</f>
        <v>-982.77000000000044</v>
      </c>
      <c r="K146" s="12"/>
      <c r="L146" s="158"/>
      <c r="M146" s="162"/>
      <c r="N146" s="163"/>
      <c r="O146" s="163"/>
      <c r="P146" s="164">
        <f>SUM(P147:P151)</f>
        <v>12.456748000000001</v>
      </c>
      <c r="Q146" s="163"/>
      <c r="R146" s="164">
        <f>SUM(R147:R151)</f>
        <v>0</v>
      </c>
      <c r="S146" s="163"/>
      <c r="T146" s="165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9" t="s">
        <v>74</v>
      </c>
      <c r="AT146" s="166" t="s">
        <v>69</v>
      </c>
      <c r="AU146" s="166" t="s">
        <v>74</v>
      </c>
      <c r="AY146" s="159" t="s">
        <v>138</v>
      </c>
      <c r="BK146" s="167">
        <f>SUM(BK147:BK151)</f>
        <v>-982.77000000000044</v>
      </c>
    </row>
    <row r="147" s="2" customFormat="1" ht="24.15" customHeight="1">
      <c r="A147" s="30"/>
      <c r="B147" s="170"/>
      <c r="C147" s="171" t="s">
        <v>87</v>
      </c>
      <c r="D147" s="171" t="s">
        <v>141</v>
      </c>
      <c r="E147" s="172" t="s">
        <v>153</v>
      </c>
      <c r="F147" s="173" t="s">
        <v>154</v>
      </c>
      <c r="G147" s="174" t="s">
        <v>155</v>
      </c>
      <c r="H147" s="175">
        <v>2.2280000000000002</v>
      </c>
      <c r="I147" s="176">
        <v>2250</v>
      </c>
      <c r="J147" s="176">
        <f>ROUND(I147*H147,2)</f>
        <v>5013</v>
      </c>
      <c r="K147" s="173" t="s">
        <v>145</v>
      </c>
      <c r="L147" s="31"/>
      <c r="M147" s="177" t="s">
        <v>1</v>
      </c>
      <c r="N147" s="178" t="s">
        <v>35</v>
      </c>
      <c r="O147" s="179">
        <v>5.46</v>
      </c>
      <c r="P147" s="179">
        <f>O147*H147</f>
        <v>12.164880000000002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81" t="s">
        <v>146</v>
      </c>
      <c r="AT147" s="181" t="s">
        <v>141</v>
      </c>
      <c r="AU147" s="181" t="s">
        <v>78</v>
      </c>
      <c r="AY147" s="17" t="s">
        <v>138</v>
      </c>
      <c r="BE147" s="182">
        <f>IF(N147="základní",J147,0)</f>
        <v>5013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7" t="s">
        <v>74</v>
      </c>
      <c r="BK147" s="182">
        <f>ROUND(I147*H147,2)</f>
        <v>5013</v>
      </c>
      <c r="BL147" s="17" t="s">
        <v>146</v>
      </c>
      <c r="BM147" s="181" t="s">
        <v>156</v>
      </c>
    </row>
    <row r="148" s="2" customFormat="1" ht="24.15" customHeight="1">
      <c r="A148" s="30"/>
      <c r="B148" s="170"/>
      <c r="C148" s="171" t="s">
        <v>146</v>
      </c>
      <c r="D148" s="171" t="s">
        <v>141</v>
      </c>
      <c r="E148" s="172" t="s">
        <v>157</v>
      </c>
      <c r="F148" s="173" t="s">
        <v>158</v>
      </c>
      <c r="G148" s="174" t="s">
        <v>155</v>
      </c>
      <c r="H148" s="175">
        <v>2.2280000000000002</v>
      </c>
      <c r="I148" s="176">
        <v>296</v>
      </c>
      <c r="J148" s="176">
        <f>ROUND(I148*H148,2)</f>
        <v>659.49000000000001</v>
      </c>
      <c r="K148" s="173" t="s">
        <v>145</v>
      </c>
      <c r="L148" s="31"/>
      <c r="M148" s="177" t="s">
        <v>1</v>
      </c>
      <c r="N148" s="178" t="s">
        <v>35</v>
      </c>
      <c r="O148" s="179">
        <v>0.125</v>
      </c>
      <c r="P148" s="179">
        <f>O148*H148</f>
        <v>0.27850000000000003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1" t="s">
        <v>146</v>
      </c>
      <c r="AT148" s="181" t="s">
        <v>141</v>
      </c>
      <c r="AU148" s="181" t="s">
        <v>78</v>
      </c>
      <c r="AY148" s="17" t="s">
        <v>138</v>
      </c>
      <c r="BE148" s="182">
        <f>IF(N148="základní",J148,0)</f>
        <v>659.49000000000001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7" t="s">
        <v>74</v>
      </c>
      <c r="BK148" s="182">
        <f>ROUND(I148*H148,2)</f>
        <v>659.49000000000001</v>
      </c>
      <c r="BL148" s="17" t="s">
        <v>146</v>
      </c>
      <c r="BM148" s="181" t="s">
        <v>159</v>
      </c>
    </row>
    <row r="149" s="2" customFormat="1" ht="24.15" customHeight="1">
      <c r="A149" s="30"/>
      <c r="B149" s="170"/>
      <c r="C149" s="171" t="s">
        <v>160</v>
      </c>
      <c r="D149" s="171" t="s">
        <v>141</v>
      </c>
      <c r="E149" s="172" t="s">
        <v>161</v>
      </c>
      <c r="F149" s="173" t="s">
        <v>162</v>
      </c>
      <c r="G149" s="174" t="s">
        <v>155</v>
      </c>
      <c r="H149" s="175">
        <v>2.2280000000000002</v>
      </c>
      <c r="I149" s="176">
        <v>12.9</v>
      </c>
      <c r="J149" s="176">
        <f>ROUND(I149*H149,2)</f>
        <v>28.739999999999998</v>
      </c>
      <c r="K149" s="173" t="s">
        <v>145</v>
      </c>
      <c r="L149" s="31"/>
      <c r="M149" s="177" t="s">
        <v>1</v>
      </c>
      <c r="N149" s="178" t="s">
        <v>35</v>
      </c>
      <c r="O149" s="179">
        <v>0.0060000000000000001</v>
      </c>
      <c r="P149" s="179">
        <f>O149*H149</f>
        <v>0.013368000000000001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1" t="s">
        <v>146</v>
      </c>
      <c r="AT149" s="181" t="s">
        <v>141</v>
      </c>
      <c r="AU149" s="181" t="s">
        <v>78</v>
      </c>
      <c r="AY149" s="17" t="s">
        <v>138</v>
      </c>
      <c r="BE149" s="182">
        <f>IF(N149="základní",J149,0)</f>
        <v>28.739999999999998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7" t="s">
        <v>74</v>
      </c>
      <c r="BK149" s="182">
        <f>ROUND(I149*H149,2)</f>
        <v>28.739999999999998</v>
      </c>
      <c r="BL149" s="17" t="s">
        <v>146</v>
      </c>
      <c r="BM149" s="181" t="s">
        <v>163</v>
      </c>
    </row>
    <row r="150" s="2" customFormat="1" ht="24.15" customHeight="1">
      <c r="A150" s="30"/>
      <c r="B150" s="170"/>
      <c r="C150" s="171" t="s">
        <v>164</v>
      </c>
      <c r="D150" s="171" t="s">
        <v>141</v>
      </c>
      <c r="E150" s="172" t="s">
        <v>165</v>
      </c>
      <c r="F150" s="173" t="s">
        <v>166</v>
      </c>
      <c r="G150" s="174" t="s">
        <v>155</v>
      </c>
      <c r="H150" s="175">
        <v>2.2280000000000002</v>
      </c>
      <c r="I150" s="176">
        <v>-3000</v>
      </c>
      <c r="J150" s="176">
        <f>ROUND(I150*H150,2)</f>
        <v>-6684</v>
      </c>
      <c r="K150" s="173" t="s">
        <v>1</v>
      </c>
      <c r="L150" s="31"/>
      <c r="M150" s="177" t="s">
        <v>1</v>
      </c>
      <c r="N150" s="178" t="s">
        <v>35</v>
      </c>
      <c r="O150" s="179">
        <v>0</v>
      </c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1" t="s">
        <v>146</v>
      </c>
      <c r="AT150" s="181" t="s">
        <v>141</v>
      </c>
      <c r="AU150" s="181" t="s">
        <v>78</v>
      </c>
      <c r="AY150" s="17" t="s">
        <v>138</v>
      </c>
      <c r="BE150" s="182">
        <f>IF(N150="základní",J150,0)</f>
        <v>-6684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7" t="s">
        <v>74</v>
      </c>
      <c r="BK150" s="182">
        <f>ROUND(I150*H150,2)</f>
        <v>-6684</v>
      </c>
      <c r="BL150" s="17" t="s">
        <v>146</v>
      </c>
      <c r="BM150" s="181" t="s">
        <v>167</v>
      </c>
    </row>
    <row r="151" s="2" customFormat="1">
      <c r="A151" s="30"/>
      <c r="B151" s="31"/>
      <c r="C151" s="30"/>
      <c r="D151" s="183" t="s">
        <v>168</v>
      </c>
      <c r="E151" s="30"/>
      <c r="F151" s="184" t="s">
        <v>169</v>
      </c>
      <c r="G151" s="30"/>
      <c r="H151" s="30"/>
      <c r="I151" s="30"/>
      <c r="J151" s="30"/>
      <c r="K151" s="30"/>
      <c r="L151" s="31"/>
      <c r="M151" s="185"/>
      <c r="N151" s="186"/>
      <c r="O151" s="68"/>
      <c r="P151" s="68"/>
      <c r="Q151" s="68"/>
      <c r="R151" s="68"/>
      <c r="S151" s="68"/>
      <c r="T151" s="69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T151" s="17" t="s">
        <v>168</v>
      </c>
      <c r="AU151" s="17" t="s">
        <v>78</v>
      </c>
    </row>
    <row r="152" s="12" customFormat="1" ht="25.92" customHeight="1">
      <c r="A152" s="12"/>
      <c r="B152" s="158"/>
      <c r="C152" s="12"/>
      <c r="D152" s="159" t="s">
        <v>69</v>
      </c>
      <c r="E152" s="160" t="s">
        <v>170</v>
      </c>
      <c r="F152" s="160" t="s">
        <v>171</v>
      </c>
      <c r="G152" s="12"/>
      <c r="H152" s="12"/>
      <c r="I152" s="12"/>
      <c r="J152" s="161">
        <f>BK152</f>
        <v>973144.60999999999</v>
      </c>
      <c r="K152" s="12"/>
      <c r="L152" s="158"/>
      <c r="M152" s="162"/>
      <c r="N152" s="163"/>
      <c r="O152" s="163"/>
      <c r="P152" s="164">
        <f>P153+P167+P174+P194+P199+P212+P222+P243+P272+P286+P305+P311</f>
        <v>206.82343800000001</v>
      </c>
      <c r="Q152" s="163"/>
      <c r="R152" s="164">
        <f>R153+R167+R174+R194+R199+R212+R222+R243+R272+R286+R305+R311</f>
        <v>0.85200929000000003</v>
      </c>
      <c r="S152" s="163"/>
      <c r="T152" s="165">
        <f>T153+T167+T174+T194+T199+T212+T222+T243+T272+T286+T305+T311</f>
        <v>2.2282999999999999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9" t="s">
        <v>78</v>
      </c>
      <c r="AT152" s="166" t="s">
        <v>69</v>
      </c>
      <c r="AU152" s="166" t="s">
        <v>70</v>
      </c>
      <c r="AY152" s="159" t="s">
        <v>138</v>
      </c>
      <c r="BK152" s="167">
        <f>BK153+BK167+BK174+BK194+BK199+BK212+BK222+BK243+BK272+BK286+BK305+BK311</f>
        <v>973144.60999999999</v>
      </c>
    </row>
    <row r="153" s="12" customFormat="1" ht="22.8" customHeight="1">
      <c r="A153" s="12"/>
      <c r="B153" s="158"/>
      <c r="C153" s="12"/>
      <c r="D153" s="159" t="s">
        <v>69</v>
      </c>
      <c r="E153" s="168" t="s">
        <v>172</v>
      </c>
      <c r="F153" s="168" t="s">
        <v>173</v>
      </c>
      <c r="G153" s="12"/>
      <c r="H153" s="12"/>
      <c r="I153" s="12"/>
      <c r="J153" s="169">
        <f>BK153</f>
        <v>19499.59</v>
      </c>
      <c r="K153" s="12"/>
      <c r="L153" s="158"/>
      <c r="M153" s="162"/>
      <c r="N153" s="163"/>
      <c r="O153" s="163"/>
      <c r="P153" s="164">
        <f>SUM(P154:P166)</f>
        <v>11.802113000000002</v>
      </c>
      <c r="Q153" s="163"/>
      <c r="R153" s="164">
        <f>SUM(R154:R166)</f>
        <v>0.056959999999999997</v>
      </c>
      <c r="S153" s="163"/>
      <c r="T153" s="165">
        <f>SUM(T154:T166)</f>
        <v>0.0014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9" t="s">
        <v>78</v>
      </c>
      <c r="AT153" s="166" t="s">
        <v>69</v>
      </c>
      <c r="AU153" s="166" t="s">
        <v>74</v>
      </c>
      <c r="AY153" s="159" t="s">
        <v>138</v>
      </c>
      <c r="BK153" s="167">
        <f>SUM(BK154:BK166)</f>
        <v>19499.59</v>
      </c>
    </row>
    <row r="154" s="2" customFormat="1" ht="33" customHeight="1">
      <c r="A154" s="30"/>
      <c r="B154" s="170"/>
      <c r="C154" s="171" t="s">
        <v>174</v>
      </c>
      <c r="D154" s="171" t="s">
        <v>141</v>
      </c>
      <c r="E154" s="172" t="s">
        <v>175</v>
      </c>
      <c r="F154" s="173" t="s">
        <v>176</v>
      </c>
      <c r="G154" s="174" t="s">
        <v>177</v>
      </c>
      <c r="H154" s="175">
        <v>7.5</v>
      </c>
      <c r="I154" s="176">
        <v>69.700000000000003</v>
      </c>
      <c r="J154" s="176">
        <f>ROUND(I154*H154,2)</f>
        <v>522.75</v>
      </c>
      <c r="K154" s="173" t="s">
        <v>145</v>
      </c>
      <c r="L154" s="31"/>
      <c r="M154" s="177" t="s">
        <v>1</v>
      </c>
      <c r="N154" s="178" t="s">
        <v>35</v>
      </c>
      <c r="O154" s="179">
        <v>0.13</v>
      </c>
      <c r="P154" s="179">
        <f>O154*H154</f>
        <v>0.97500000000000009</v>
      </c>
      <c r="Q154" s="179">
        <v>0.00019000000000000001</v>
      </c>
      <c r="R154" s="179">
        <f>Q154*H154</f>
        <v>0.0014250000000000001</v>
      </c>
      <c r="S154" s="179">
        <v>0</v>
      </c>
      <c r="T154" s="180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81" t="s">
        <v>178</v>
      </c>
      <c r="AT154" s="181" t="s">
        <v>141</v>
      </c>
      <c r="AU154" s="181" t="s">
        <v>78</v>
      </c>
      <c r="AY154" s="17" t="s">
        <v>138</v>
      </c>
      <c r="BE154" s="182">
        <f>IF(N154="základní",J154,0)</f>
        <v>522.75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7" t="s">
        <v>74</v>
      </c>
      <c r="BK154" s="182">
        <f>ROUND(I154*H154,2)</f>
        <v>522.75</v>
      </c>
      <c r="BL154" s="17" t="s">
        <v>178</v>
      </c>
      <c r="BM154" s="181" t="s">
        <v>179</v>
      </c>
    </row>
    <row r="155" s="2" customFormat="1" ht="24.15" customHeight="1">
      <c r="A155" s="30"/>
      <c r="B155" s="170"/>
      <c r="C155" s="187" t="s">
        <v>180</v>
      </c>
      <c r="D155" s="187" t="s">
        <v>181</v>
      </c>
      <c r="E155" s="188" t="s">
        <v>182</v>
      </c>
      <c r="F155" s="189" t="s">
        <v>183</v>
      </c>
      <c r="G155" s="190" t="s">
        <v>177</v>
      </c>
      <c r="H155" s="191">
        <v>5</v>
      </c>
      <c r="I155" s="192">
        <v>160</v>
      </c>
      <c r="J155" s="192">
        <f>ROUND(I155*H155,2)</f>
        <v>800</v>
      </c>
      <c r="K155" s="189" t="s">
        <v>145</v>
      </c>
      <c r="L155" s="193"/>
      <c r="M155" s="194" t="s">
        <v>1</v>
      </c>
      <c r="N155" s="195" t="s">
        <v>35</v>
      </c>
      <c r="O155" s="179">
        <v>0</v>
      </c>
      <c r="P155" s="179">
        <f>O155*H155</f>
        <v>0</v>
      </c>
      <c r="Q155" s="179">
        <v>0.00064999999999999997</v>
      </c>
      <c r="R155" s="179">
        <f>Q155*H155</f>
        <v>0.0032499999999999999</v>
      </c>
      <c r="S155" s="179">
        <v>0</v>
      </c>
      <c r="T155" s="180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1" t="s">
        <v>184</v>
      </c>
      <c r="AT155" s="181" t="s">
        <v>181</v>
      </c>
      <c r="AU155" s="181" t="s">
        <v>78</v>
      </c>
      <c r="AY155" s="17" t="s">
        <v>138</v>
      </c>
      <c r="BE155" s="182">
        <f>IF(N155="základní",J155,0)</f>
        <v>800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7" t="s">
        <v>74</v>
      </c>
      <c r="BK155" s="182">
        <f>ROUND(I155*H155,2)</f>
        <v>800</v>
      </c>
      <c r="BL155" s="17" t="s">
        <v>178</v>
      </c>
      <c r="BM155" s="181" t="s">
        <v>185</v>
      </c>
    </row>
    <row r="156" s="13" customFormat="1">
      <c r="A156" s="13"/>
      <c r="B156" s="196"/>
      <c r="C156" s="13"/>
      <c r="D156" s="183" t="s">
        <v>186</v>
      </c>
      <c r="E156" s="13"/>
      <c r="F156" s="197" t="s">
        <v>187</v>
      </c>
      <c r="G156" s="13"/>
      <c r="H156" s="198">
        <v>5</v>
      </c>
      <c r="I156" s="13"/>
      <c r="J156" s="13"/>
      <c r="K156" s="13"/>
      <c r="L156" s="196"/>
      <c r="M156" s="199"/>
      <c r="N156" s="200"/>
      <c r="O156" s="200"/>
      <c r="P156" s="200"/>
      <c r="Q156" s="200"/>
      <c r="R156" s="200"/>
      <c r="S156" s="200"/>
      <c r="T156" s="20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2" t="s">
        <v>186</v>
      </c>
      <c r="AU156" s="202" t="s">
        <v>78</v>
      </c>
      <c r="AV156" s="13" t="s">
        <v>78</v>
      </c>
      <c r="AW156" s="13" t="s">
        <v>3</v>
      </c>
      <c r="AX156" s="13" t="s">
        <v>74</v>
      </c>
      <c r="AY156" s="202" t="s">
        <v>138</v>
      </c>
    </row>
    <row r="157" s="2" customFormat="1" ht="24.15" customHeight="1">
      <c r="A157" s="30"/>
      <c r="B157" s="170"/>
      <c r="C157" s="187" t="s">
        <v>139</v>
      </c>
      <c r="D157" s="187" t="s">
        <v>181</v>
      </c>
      <c r="E157" s="188" t="s">
        <v>188</v>
      </c>
      <c r="F157" s="189" t="s">
        <v>189</v>
      </c>
      <c r="G157" s="190" t="s">
        <v>177</v>
      </c>
      <c r="H157" s="191">
        <v>2.5</v>
      </c>
      <c r="I157" s="192">
        <v>169</v>
      </c>
      <c r="J157" s="192">
        <f>ROUND(I157*H157,2)</f>
        <v>422.5</v>
      </c>
      <c r="K157" s="189" t="s">
        <v>145</v>
      </c>
      <c r="L157" s="193"/>
      <c r="M157" s="194" t="s">
        <v>1</v>
      </c>
      <c r="N157" s="195" t="s">
        <v>35</v>
      </c>
      <c r="O157" s="179">
        <v>0</v>
      </c>
      <c r="P157" s="179">
        <f>O157*H157</f>
        <v>0</v>
      </c>
      <c r="Q157" s="179">
        <v>0.00072000000000000005</v>
      </c>
      <c r="R157" s="179">
        <f>Q157*H157</f>
        <v>0.0018000000000000002</v>
      </c>
      <c r="S157" s="179">
        <v>0</v>
      </c>
      <c r="T157" s="180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81" t="s">
        <v>184</v>
      </c>
      <c r="AT157" s="181" t="s">
        <v>181</v>
      </c>
      <c r="AU157" s="181" t="s">
        <v>78</v>
      </c>
      <c r="AY157" s="17" t="s">
        <v>138</v>
      </c>
      <c r="BE157" s="182">
        <f>IF(N157="základní",J157,0)</f>
        <v>422.5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7" t="s">
        <v>74</v>
      </c>
      <c r="BK157" s="182">
        <f>ROUND(I157*H157,2)</f>
        <v>422.5</v>
      </c>
      <c r="BL157" s="17" t="s">
        <v>178</v>
      </c>
      <c r="BM157" s="181" t="s">
        <v>190</v>
      </c>
    </row>
    <row r="158" s="13" customFormat="1">
      <c r="A158" s="13"/>
      <c r="B158" s="196"/>
      <c r="C158" s="13"/>
      <c r="D158" s="183" t="s">
        <v>186</v>
      </c>
      <c r="E158" s="13"/>
      <c r="F158" s="197" t="s">
        <v>191</v>
      </c>
      <c r="G158" s="13"/>
      <c r="H158" s="198">
        <v>2.5</v>
      </c>
      <c r="I158" s="13"/>
      <c r="J158" s="13"/>
      <c r="K158" s="13"/>
      <c r="L158" s="196"/>
      <c r="M158" s="199"/>
      <c r="N158" s="200"/>
      <c r="O158" s="200"/>
      <c r="P158" s="200"/>
      <c r="Q158" s="200"/>
      <c r="R158" s="200"/>
      <c r="S158" s="200"/>
      <c r="T158" s="20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2" t="s">
        <v>186</v>
      </c>
      <c r="AU158" s="202" t="s">
        <v>78</v>
      </c>
      <c r="AV158" s="13" t="s">
        <v>78</v>
      </c>
      <c r="AW158" s="13" t="s">
        <v>3</v>
      </c>
      <c r="AX158" s="13" t="s">
        <v>74</v>
      </c>
      <c r="AY158" s="202" t="s">
        <v>138</v>
      </c>
    </row>
    <row r="159" s="2" customFormat="1" ht="33" customHeight="1">
      <c r="A159" s="30"/>
      <c r="B159" s="170"/>
      <c r="C159" s="171" t="s">
        <v>192</v>
      </c>
      <c r="D159" s="171" t="s">
        <v>141</v>
      </c>
      <c r="E159" s="172" t="s">
        <v>193</v>
      </c>
      <c r="F159" s="173" t="s">
        <v>194</v>
      </c>
      <c r="G159" s="174" t="s">
        <v>177</v>
      </c>
      <c r="H159" s="175">
        <v>31</v>
      </c>
      <c r="I159" s="176">
        <v>74</v>
      </c>
      <c r="J159" s="176">
        <f>ROUND(I159*H159,2)</f>
        <v>2294</v>
      </c>
      <c r="K159" s="173" t="s">
        <v>145</v>
      </c>
      <c r="L159" s="31"/>
      <c r="M159" s="177" t="s">
        <v>1</v>
      </c>
      <c r="N159" s="178" t="s">
        <v>35</v>
      </c>
      <c r="O159" s="179">
        <v>0.13600000000000001</v>
      </c>
      <c r="P159" s="179">
        <f>O159*H159</f>
        <v>4.2160000000000002</v>
      </c>
      <c r="Q159" s="179">
        <v>0.00027</v>
      </c>
      <c r="R159" s="179">
        <f>Q159*H159</f>
        <v>0.0083700000000000007</v>
      </c>
      <c r="S159" s="179">
        <v>0</v>
      </c>
      <c r="T159" s="180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81" t="s">
        <v>178</v>
      </c>
      <c r="AT159" s="181" t="s">
        <v>141</v>
      </c>
      <c r="AU159" s="181" t="s">
        <v>78</v>
      </c>
      <c r="AY159" s="17" t="s">
        <v>138</v>
      </c>
      <c r="BE159" s="182">
        <f>IF(N159="základní",J159,0)</f>
        <v>2294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7" t="s">
        <v>74</v>
      </c>
      <c r="BK159" s="182">
        <f>ROUND(I159*H159,2)</f>
        <v>2294</v>
      </c>
      <c r="BL159" s="17" t="s">
        <v>178</v>
      </c>
      <c r="BM159" s="181" t="s">
        <v>195</v>
      </c>
    </row>
    <row r="160" s="2" customFormat="1" ht="24.15" customHeight="1">
      <c r="A160" s="30"/>
      <c r="B160" s="170"/>
      <c r="C160" s="187" t="s">
        <v>196</v>
      </c>
      <c r="D160" s="187" t="s">
        <v>181</v>
      </c>
      <c r="E160" s="188" t="s">
        <v>197</v>
      </c>
      <c r="F160" s="189" t="s">
        <v>198</v>
      </c>
      <c r="G160" s="190" t="s">
        <v>177</v>
      </c>
      <c r="H160" s="191">
        <v>2.5</v>
      </c>
      <c r="I160" s="192">
        <v>304</v>
      </c>
      <c r="J160" s="192">
        <f>ROUND(I160*H160,2)</f>
        <v>760</v>
      </c>
      <c r="K160" s="189" t="s">
        <v>145</v>
      </c>
      <c r="L160" s="193"/>
      <c r="M160" s="194" t="s">
        <v>1</v>
      </c>
      <c r="N160" s="195" t="s">
        <v>35</v>
      </c>
      <c r="O160" s="179">
        <v>0</v>
      </c>
      <c r="P160" s="179">
        <f>O160*H160</f>
        <v>0</v>
      </c>
      <c r="Q160" s="179">
        <v>0.0011800000000000001</v>
      </c>
      <c r="R160" s="179">
        <f>Q160*H160</f>
        <v>0.0029500000000000004</v>
      </c>
      <c r="S160" s="179">
        <v>0</v>
      </c>
      <c r="T160" s="180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81" t="s">
        <v>184</v>
      </c>
      <c r="AT160" s="181" t="s">
        <v>181</v>
      </c>
      <c r="AU160" s="181" t="s">
        <v>78</v>
      </c>
      <c r="AY160" s="17" t="s">
        <v>138</v>
      </c>
      <c r="BE160" s="182">
        <f>IF(N160="základní",J160,0)</f>
        <v>760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7" t="s">
        <v>74</v>
      </c>
      <c r="BK160" s="182">
        <f>ROUND(I160*H160,2)</f>
        <v>760</v>
      </c>
      <c r="BL160" s="17" t="s">
        <v>178</v>
      </c>
      <c r="BM160" s="181" t="s">
        <v>199</v>
      </c>
    </row>
    <row r="161" s="13" customFormat="1">
      <c r="A161" s="13"/>
      <c r="B161" s="196"/>
      <c r="C161" s="13"/>
      <c r="D161" s="183" t="s">
        <v>186</v>
      </c>
      <c r="E161" s="13"/>
      <c r="F161" s="197" t="s">
        <v>191</v>
      </c>
      <c r="G161" s="13"/>
      <c r="H161" s="198">
        <v>2.5</v>
      </c>
      <c r="I161" s="13"/>
      <c r="J161" s="13"/>
      <c r="K161" s="13"/>
      <c r="L161" s="196"/>
      <c r="M161" s="199"/>
      <c r="N161" s="200"/>
      <c r="O161" s="200"/>
      <c r="P161" s="200"/>
      <c r="Q161" s="200"/>
      <c r="R161" s="200"/>
      <c r="S161" s="200"/>
      <c r="T161" s="20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2" t="s">
        <v>186</v>
      </c>
      <c r="AU161" s="202" t="s">
        <v>78</v>
      </c>
      <c r="AV161" s="13" t="s">
        <v>78</v>
      </c>
      <c r="AW161" s="13" t="s">
        <v>3</v>
      </c>
      <c r="AX161" s="13" t="s">
        <v>74</v>
      </c>
      <c r="AY161" s="202" t="s">
        <v>138</v>
      </c>
    </row>
    <row r="162" s="2" customFormat="1" ht="24.15" customHeight="1">
      <c r="A162" s="30"/>
      <c r="B162" s="170"/>
      <c r="C162" s="187" t="s">
        <v>8</v>
      </c>
      <c r="D162" s="187" t="s">
        <v>181</v>
      </c>
      <c r="E162" s="188" t="s">
        <v>200</v>
      </c>
      <c r="F162" s="189" t="s">
        <v>201</v>
      </c>
      <c r="G162" s="190" t="s">
        <v>177</v>
      </c>
      <c r="H162" s="191">
        <v>2.5</v>
      </c>
      <c r="I162" s="192">
        <v>316</v>
      </c>
      <c r="J162" s="192">
        <f>ROUND(I162*H162,2)</f>
        <v>790</v>
      </c>
      <c r="K162" s="189" t="s">
        <v>145</v>
      </c>
      <c r="L162" s="193"/>
      <c r="M162" s="194" t="s">
        <v>1</v>
      </c>
      <c r="N162" s="195" t="s">
        <v>35</v>
      </c>
      <c r="O162" s="179">
        <v>0</v>
      </c>
      <c r="P162" s="179">
        <f>O162*H162</f>
        <v>0</v>
      </c>
      <c r="Q162" s="179">
        <v>0.0012099999999999999</v>
      </c>
      <c r="R162" s="179">
        <f>Q162*H162</f>
        <v>0.0030249999999999999</v>
      </c>
      <c r="S162" s="179">
        <v>0</v>
      </c>
      <c r="T162" s="180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81" t="s">
        <v>184</v>
      </c>
      <c r="AT162" s="181" t="s">
        <v>181</v>
      </c>
      <c r="AU162" s="181" t="s">
        <v>78</v>
      </c>
      <c r="AY162" s="17" t="s">
        <v>138</v>
      </c>
      <c r="BE162" s="182">
        <f>IF(N162="základní",J162,0)</f>
        <v>790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17" t="s">
        <v>74</v>
      </c>
      <c r="BK162" s="182">
        <f>ROUND(I162*H162,2)</f>
        <v>790</v>
      </c>
      <c r="BL162" s="17" t="s">
        <v>178</v>
      </c>
      <c r="BM162" s="181" t="s">
        <v>202</v>
      </c>
    </row>
    <row r="163" s="13" customFormat="1">
      <c r="A163" s="13"/>
      <c r="B163" s="196"/>
      <c r="C163" s="13"/>
      <c r="D163" s="183" t="s">
        <v>186</v>
      </c>
      <c r="E163" s="13"/>
      <c r="F163" s="197" t="s">
        <v>191</v>
      </c>
      <c r="G163" s="13"/>
      <c r="H163" s="198">
        <v>2.5</v>
      </c>
      <c r="I163" s="13"/>
      <c r="J163" s="13"/>
      <c r="K163" s="13"/>
      <c r="L163" s="196"/>
      <c r="M163" s="199"/>
      <c r="N163" s="200"/>
      <c r="O163" s="200"/>
      <c r="P163" s="200"/>
      <c r="Q163" s="200"/>
      <c r="R163" s="200"/>
      <c r="S163" s="200"/>
      <c r="T163" s="20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2" t="s">
        <v>186</v>
      </c>
      <c r="AU163" s="202" t="s">
        <v>78</v>
      </c>
      <c r="AV163" s="13" t="s">
        <v>78</v>
      </c>
      <c r="AW163" s="13" t="s">
        <v>3</v>
      </c>
      <c r="AX163" s="13" t="s">
        <v>74</v>
      </c>
      <c r="AY163" s="202" t="s">
        <v>138</v>
      </c>
    </row>
    <row r="164" s="2" customFormat="1" ht="24.15" customHeight="1">
      <c r="A164" s="30"/>
      <c r="B164" s="170"/>
      <c r="C164" s="187" t="s">
        <v>203</v>
      </c>
      <c r="D164" s="187" t="s">
        <v>181</v>
      </c>
      <c r="E164" s="188" t="s">
        <v>204</v>
      </c>
      <c r="F164" s="189" t="s">
        <v>205</v>
      </c>
      <c r="G164" s="190" t="s">
        <v>177</v>
      </c>
      <c r="H164" s="191">
        <v>26</v>
      </c>
      <c r="I164" s="192">
        <v>417</v>
      </c>
      <c r="J164" s="192">
        <f>ROUND(I164*H164,2)</f>
        <v>10842</v>
      </c>
      <c r="K164" s="189" t="s">
        <v>145</v>
      </c>
      <c r="L164" s="193"/>
      <c r="M164" s="194" t="s">
        <v>1</v>
      </c>
      <c r="N164" s="195" t="s">
        <v>35</v>
      </c>
      <c r="O164" s="179">
        <v>0</v>
      </c>
      <c r="P164" s="179">
        <f>O164*H164</f>
        <v>0</v>
      </c>
      <c r="Q164" s="179">
        <v>0.00139</v>
      </c>
      <c r="R164" s="179">
        <f>Q164*H164</f>
        <v>0.036139999999999999</v>
      </c>
      <c r="S164" s="179">
        <v>0</v>
      </c>
      <c r="T164" s="180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81" t="s">
        <v>184</v>
      </c>
      <c r="AT164" s="181" t="s">
        <v>181</v>
      </c>
      <c r="AU164" s="181" t="s">
        <v>78</v>
      </c>
      <c r="AY164" s="17" t="s">
        <v>138</v>
      </c>
      <c r="BE164" s="182">
        <f>IF(N164="základní",J164,0)</f>
        <v>10842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7" t="s">
        <v>74</v>
      </c>
      <c r="BK164" s="182">
        <f>ROUND(I164*H164,2)</f>
        <v>10842</v>
      </c>
      <c r="BL164" s="17" t="s">
        <v>178</v>
      </c>
      <c r="BM164" s="181" t="s">
        <v>206</v>
      </c>
    </row>
    <row r="165" s="2" customFormat="1" ht="24.15" customHeight="1">
      <c r="A165" s="30"/>
      <c r="B165" s="170"/>
      <c r="C165" s="171" t="s">
        <v>207</v>
      </c>
      <c r="D165" s="171" t="s">
        <v>141</v>
      </c>
      <c r="E165" s="172" t="s">
        <v>208</v>
      </c>
      <c r="F165" s="173" t="s">
        <v>209</v>
      </c>
      <c r="G165" s="174" t="s">
        <v>144</v>
      </c>
      <c r="H165" s="175">
        <v>4</v>
      </c>
      <c r="I165" s="176">
        <v>744</v>
      </c>
      <c r="J165" s="176">
        <f>ROUND(I165*H165,2)</f>
        <v>2976</v>
      </c>
      <c r="K165" s="173" t="s">
        <v>145</v>
      </c>
      <c r="L165" s="31"/>
      <c r="M165" s="177" t="s">
        <v>1</v>
      </c>
      <c r="N165" s="178" t="s">
        <v>35</v>
      </c>
      <c r="O165" s="179">
        <v>1.627</v>
      </c>
      <c r="P165" s="179">
        <f>O165*H165</f>
        <v>6.508</v>
      </c>
      <c r="Q165" s="179">
        <v>0</v>
      </c>
      <c r="R165" s="179">
        <f>Q165*H165</f>
        <v>0</v>
      </c>
      <c r="S165" s="179">
        <v>0.00035</v>
      </c>
      <c r="T165" s="180">
        <f>S165*H165</f>
        <v>0.0014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81" t="s">
        <v>178</v>
      </c>
      <c r="AT165" s="181" t="s">
        <v>141</v>
      </c>
      <c r="AU165" s="181" t="s">
        <v>78</v>
      </c>
      <c r="AY165" s="17" t="s">
        <v>138</v>
      </c>
      <c r="BE165" s="182">
        <f>IF(N165="základní",J165,0)</f>
        <v>2976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7" t="s">
        <v>74</v>
      </c>
      <c r="BK165" s="182">
        <f>ROUND(I165*H165,2)</f>
        <v>2976</v>
      </c>
      <c r="BL165" s="17" t="s">
        <v>178</v>
      </c>
      <c r="BM165" s="181" t="s">
        <v>210</v>
      </c>
    </row>
    <row r="166" s="2" customFormat="1" ht="24.15" customHeight="1">
      <c r="A166" s="30"/>
      <c r="B166" s="170"/>
      <c r="C166" s="171" t="s">
        <v>211</v>
      </c>
      <c r="D166" s="171" t="s">
        <v>141</v>
      </c>
      <c r="E166" s="172" t="s">
        <v>212</v>
      </c>
      <c r="F166" s="173" t="s">
        <v>213</v>
      </c>
      <c r="G166" s="174" t="s">
        <v>155</v>
      </c>
      <c r="H166" s="175">
        <v>0.057000000000000002</v>
      </c>
      <c r="I166" s="176">
        <v>1620</v>
      </c>
      <c r="J166" s="176">
        <f>ROUND(I166*H166,2)</f>
        <v>92.340000000000003</v>
      </c>
      <c r="K166" s="173" t="s">
        <v>145</v>
      </c>
      <c r="L166" s="31"/>
      <c r="M166" s="177" t="s">
        <v>1</v>
      </c>
      <c r="N166" s="178" t="s">
        <v>35</v>
      </c>
      <c r="O166" s="179">
        <v>1.8089999999999999</v>
      </c>
      <c r="P166" s="179">
        <f>O166*H166</f>
        <v>0.103113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81" t="s">
        <v>178</v>
      </c>
      <c r="AT166" s="181" t="s">
        <v>141</v>
      </c>
      <c r="AU166" s="181" t="s">
        <v>78</v>
      </c>
      <c r="AY166" s="17" t="s">
        <v>138</v>
      </c>
      <c r="BE166" s="182">
        <f>IF(N166="základní",J166,0)</f>
        <v>92.340000000000003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17" t="s">
        <v>74</v>
      </c>
      <c r="BK166" s="182">
        <f>ROUND(I166*H166,2)</f>
        <v>92.340000000000003</v>
      </c>
      <c r="BL166" s="17" t="s">
        <v>178</v>
      </c>
      <c r="BM166" s="181" t="s">
        <v>214</v>
      </c>
    </row>
    <row r="167" s="12" customFormat="1" ht="22.8" customHeight="1">
      <c r="A167" s="12"/>
      <c r="B167" s="158"/>
      <c r="C167" s="12"/>
      <c r="D167" s="159" t="s">
        <v>69</v>
      </c>
      <c r="E167" s="168" t="s">
        <v>215</v>
      </c>
      <c r="F167" s="168" t="s">
        <v>216</v>
      </c>
      <c r="G167" s="12"/>
      <c r="H167" s="12"/>
      <c r="I167" s="12"/>
      <c r="J167" s="169">
        <f>BK167</f>
        <v>17472.52</v>
      </c>
      <c r="K167" s="12"/>
      <c r="L167" s="158"/>
      <c r="M167" s="162"/>
      <c r="N167" s="163"/>
      <c r="O167" s="163"/>
      <c r="P167" s="164">
        <f>SUM(P168:P173)</f>
        <v>13.782904</v>
      </c>
      <c r="Q167" s="163"/>
      <c r="R167" s="164">
        <f>SUM(R168:R173)</f>
        <v>0.0081700000000000002</v>
      </c>
      <c r="S167" s="163"/>
      <c r="T167" s="165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9" t="s">
        <v>78</v>
      </c>
      <c r="AT167" s="166" t="s">
        <v>69</v>
      </c>
      <c r="AU167" s="166" t="s">
        <v>74</v>
      </c>
      <c r="AY167" s="159" t="s">
        <v>138</v>
      </c>
      <c r="BK167" s="167">
        <f>SUM(BK168:BK173)</f>
        <v>17472.52</v>
      </c>
    </row>
    <row r="168" s="2" customFormat="1" ht="16.5" customHeight="1">
      <c r="A168" s="30"/>
      <c r="B168" s="170"/>
      <c r="C168" s="171" t="s">
        <v>178</v>
      </c>
      <c r="D168" s="171" t="s">
        <v>141</v>
      </c>
      <c r="E168" s="172" t="s">
        <v>217</v>
      </c>
      <c r="F168" s="173" t="s">
        <v>218</v>
      </c>
      <c r="G168" s="174" t="s">
        <v>219</v>
      </c>
      <c r="H168" s="175">
        <v>1</v>
      </c>
      <c r="I168" s="176">
        <v>370</v>
      </c>
      <c r="J168" s="176">
        <f>ROUND(I168*H168,2)</f>
        <v>370</v>
      </c>
      <c r="K168" s="173" t="s">
        <v>145</v>
      </c>
      <c r="L168" s="31"/>
      <c r="M168" s="177" t="s">
        <v>1</v>
      </c>
      <c r="N168" s="178" t="s">
        <v>35</v>
      </c>
      <c r="O168" s="179">
        <v>0.34200000000000003</v>
      </c>
      <c r="P168" s="179">
        <f>O168*H168</f>
        <v>0.34200000000000003</v>
      </c>
      <c r="Q168" s="179">
        <v>0.00042000000000000002</v>
      </c>
      <c r="R168" s="179">
        <f>Q168*H168</f>
        <v>0.00042000000000000002</v>
      </c>
      <c r="S168" s="179">
        <v>0</v>
      </c>
      <c r="T168" s="180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81" t="s">
        <v>178</v>
      </c>
      <c r="AT168" s="181" t="s">
        <v>141</v>
      </c>
      <c r="AU168" s="181" t="s">
        <v>78</v>
      </c>
      <c r="AY168" s="17" t="s">
        <v>138</v>
      </c>
      <c r="BE168" s="182">
        <f>IF(N168="základní",J168,0)</f>
        <v>370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7" t="s">
        <v>74</v>
      </c>
      <c r="BK168" s="182">
        <f>ROUND(I168*H168,2)</f>
        <v>370</v>
      </c>
      <c r="BL168" s="17" t="s">
        <v>178</v>
      </c>
      <c r="BM168" s="181" t="s">
        <v>220</v>
      </c>
    </row>
    <row r="169" s="2" customFormat="1" ht="16.5" customHeight="1">
      <c r="A169" s="30"/>
      <c r="B169" s="170"/>
      <c r="C169" s="171" t="s">
        <v>221</v>
      </c>
      <c r="D169" s="171" t="s">
        <v>141</v>
      </c>
      <c r="E169" s="172" t="s">
        <v>222</v>
      </c>
      <c r="F169" s="173" t="s">
        <v>223</v>
      </c>
      <c r="G169" s="174" t="s">
        <v>177</v>
      </c>
      <c r="H169" s="175">
        <v>4</v>
      </c>
      <c r="I169" s="176">
        <v>515</v>
      </c>
      <c r="J169" s="176">
        <f>ROUND(I169*H169,2)</f>
        <v>2060</v>
      </c>
      <c r="K169" s="173" t="s">
        <v>145</v>
      </c>
      <c r="L169" s="31"/>
      <c r="M169" s="177" t="s">
        <v>1</v>
      </c>
      <c r="N169" s="178" t="s">
        <v>35</v>
      </c>
      <c r="O169" s="179">
        <v>0.65900000000000003</v>
      </c>
      <c r="P169" s="179">
        <f>O169*H169</f>
        <v>2.6360000000000001</v>
      </c>
      <c r="Q169" s="179">
        <v>0.00040000000000000002</v>
      </c>
      <c r="R169" s="179">
        <f>Q169*H169</f>
        <v>0.0016000000000000001</v>
      </c>
      <c r="S169" s="179">
        <v>0</v>
      </c>
      <c r="T169" s="180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81" t="s">
        <v>178</v>
      </c>
      <c r="AT169" s="181" t="s">
        <v>141</v>
      </c>
      <c r="AU169" s="181" t="s">
        <v>78</v>
      </c>
      <c r="AY169" s="17" t="s">
        <v>138</v>
      </c>
      <c r="BE169" s="182">
        <f>IF(N169="základní",J169,0)</f>
        <v>2060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7" t="s">
        <v>74</v>
      </c>
      <c r="BK169" s="182">
        <f>ROUND(I169*H169,2)</f>
        <v>2060</v>
      </c>
      <c r="BL169" s="17" t="s">
        <v>178</v>
      </c>
      <c r="BM169" s="181" t="s">
        <v>224</v>
      </c>
    </row>
    <row r="170" s="2" customFormat="1" ht="16.5" customHeight="1">
      <c r="A170" s="30"/>
      <c r="B170" s="170"/>
      <c r="C170" s="171" t="s">
        <v>225</v>
      </c>
      <c r="D170" s="171" t="s">
        <v>141</v>
      </c>
      <c r="E170" s="172" t="s">
        <v>226</v>
      </c>
      <c r="F170" s="173" t="s">
        <v>227</v>
      </c>
      <c r="G170" s="174" t="s">
        <v>177</v>
      </c>
      <c r="H170" s="175">
        <v>15</v>
      </c>
      <c r="I170" s="176">
        <v>500</v>
      </c>
      <c r="J170" s="176">
        <f>ROUND(I170*H170,2)</f>
        <v>7500</v>
      </c>
      <c r="K170" s="173" t="s">
        <v>145</v>
      </c>
      <c r="L170" s="31"/>
      <c r="M170" s="177" t="s">
        <v>1</v>
      </c>
      <c r="N170" s="178" t="s">
        <v>35</v>
      </c>
      <c r="O170" s="179">
        <v>0.65900000000000003</v>
      </c>
      <c r="P170" s="179">
        <f>O170*H170</f>
        <v>9.8849999999999998</v>
      </c>
      <c r="Q170" s="179">
        <v>0.00040999999999999999</v>
      </c>
      <c r="R170" s="179">
        <f>Q170*H170</f>
        <v>0.0061500000000000001</v>
      </c>
      <c r="S170" s="179">
        <v>0</v>
      </c>
      <c r="T170" s="180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81" t="s">
        <v>178</v>
      </c>
      <c r="AT170" s="181" t="s">
        <v>141</v>
      </c>
      <c r="AU170" s="181" t="s">
        <v>78</v>
      </c>
      <c r="AY170" s="17" t="s">
        <v>138</v>
      </c>
      <c r="BE170" s="182">
        <f>IF(N170="základní",J170,0)</f>
        <v>7500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17" t="s">
        <v>74</v>
      </c>
      <c r="BK170" s="182">
        <f>ROUND(I170*H170,2)</f>
        <v>7500</v>
      </c>
      <c r="BL170" s="17" t="s">
        <v>178</v>
      </c>
      <c r="BM170" s="181" t="s">
        <v>228</v>
      </c>
    </row>
    <row r="171" s="2" customFormat="1" ht="21.75" customHeight="1">
      <c r="A171" s="30"/>
      <c r="B171" s="170"/>
      <c r="C171" s="171" t="s">
        <v>229</v>
      </c>
      <c r="D171" s="171" t="s">
        <v>141</v>
      </c>
      <c r="E171" s="172" t="s">
        <v>230</v>
      </c>
      <c r="F171" s="173" t="s">
        <v>231</v>
      </c>
      <c r="G171" s="174" t="s">
        <v>177</v>
      </c>
      <c r="H171" s="175">
        <v>19</v>
      </c>
      <c r="I171" s="176">
        <v>28.699999999999999</v>
      </c>
      <c r="J171" s="176">
        <f>ROUND(I171*H171,2)</f>
        <v>545.29999999999995</v>
      </c>
      <c r="K171" s="173" t="s">
        <v>145</v>
      </c>
      <c r="L171" s="31"/>
      <c r="M171" s="177" t="s">
        <v>1</v>
      </c>
      <c r="N171" s="178" t="s">
        <v>35</v>
      </c>
      <c r="O171" s="179">
        <v>0.048000000000000001</v>
      </c>
      <c r="P171" s="179">
        <f>O171*H171</f>
        <v>0.91200000000000003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81" t="s">
        <v>178</v>
      </c>
      <c r="AT171" s="181" t="s">
        <v>141</v>
      </c>
      <c r="AU171" s="181" t="s">
        <v>78</v>
      </c>
      <c r="AY171" s="17" t="s">
        <v>138</v>
      </c>
      <c r="BE171" s="182">
        <f>IF(N171="základní",J171,0)</f>
        <v>545.29999999999995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7" t="s">
        <v>74</v>
      </c>
      <c r="BK171" s="182">
        <f>ROUND(I171*H171,2)</f>
        <v>545.29999999999995</v>
      </c>
      <c r="BL171" s="17" t="s">
        <v>178</v>
      </c>
      <c r="BM171" s="181" t="s">
        <v>232</v>
      </c>
    </row>
    <row r="172" s="2" customFormat="1" ht="24.15" customHeight="1">
      <c r="A172" s="30"/>
      <c r="B172" s="170"/>
      <c r="C172" s="171" t="s">
        <v>233</v>
      </c>
      <c r="D172" s="171" t="s">
        <v>141</v>
      </c>
      <c r="E172" s="172" t="s">
        <v>234</v>
      </c>
      <c r="F172" s="173" t="s">
        <v>235</v>
      </c>
      <c r="G172" s="174" t="s">
        <v>236</v>
      </c>
      <c r="H172" s="175">
        <v>1</v>
      </c>
      <c r="I172" s="176">
        <v>6990</v>
      </c>
      <c r="J172" s="176">
        <f>ROUND(I172*H172,2)</f>
        <v>6990</v>
      </c>
      <c r="K172" s="173" t="s">
        <v>1</v>
      </c>
      <c r="L172" s="31"/>
      <c r="M172" s="177" t="s">
        <v>1</v>
      </c>
      <c r="N172" s="178" t="s">
        <v>35</v>
      </c>
      <c r="O172" s="179">
        <v>0</v>
      </c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81" t="s">
        <v>178</v>
      </c>
      <c r="AT172" s="181" t="s">
        <v>141</v>
      </c>
      <c r="AU172" s="181" t="s">
        <v>78</v>
      </c>
      <c r="AY172" s="17" t="s">
        <v>138</v>
      </c>
      <c r="BE172" s="182">
        <f>IF(N172="základní",J172,0)</f>
        <v>6990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7" t="s">
        <v>74</v>
      </c>
      <c r="BK172" s="182">
        <f>ROUND(I172*H172,2)</f>
        <v>6990</v>
      </c>
      <c r="BL172" s="17" t="s">
        <v>178</v>
      </c>
      <c r="BM172" s="181" t="s">
        <v>237</v>
      </c>
    </row>
    <row r="173" s="2" customFormat="1" ht="24.15" customHeight="1">
      <c r="A173" s="30"/>
      <c r="B173" s="170"/>
      <c r="C173" s="171" t="s">
        <v>7</v>
      </c>
      <c r="D173" s="171" t="s">
        <v>141</v>
      </c>
      <c r="E173" s="172" t="s">
        <v>238</v>
      </c>
      <c r="F173" s="173" t="s">
        <v>239</v>
      </c>
      <c r="G173" s="174" t="s">
        <v>155</v>
      </c>
      <c r="H173" s="175">
        <v>0.0080000000000000002</v>
      </c>
      <c r="I173" s="176">
        <v>902</v>
      </c>
      <c r="J173" s="176">
        <f>ROUND(I173*H173,2)</f>
        <v>7.2199999999999998</v>
      </c>
      <c r="K173" s="173" t="s">
        <v>145</v>
      </c>
      <c r="L173" s="31"/>
      <c r="M173" s="177" t="s">
        <v>1</v>
      </c>
      <c r="N173" s="178" t="s">
        <v>35</v>
      </c>
      <c r="O173" s="179">
        <v>0.98799999999999999</v>
      </c>
      <c r="P173" s="179">
        <f>O173*H173</f>
        <v>0.0079039999999999996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81" t="s">
        <v>178</v>
      </c>
      <c r="AT173" s="181" t="s">
        <v>141</v>
      </c>
      <c r="AU173" s="181" t="s">
        <v>78</v>
      </c>
      <c r="AY173" s="17" t="s">
        <v>138</v>
      </c>
      <c r="BE173" s="182">
        <f>IF(N173="základní",J173,0)</f>
        <v>7.2199999999999998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7" t="s">
        <v>74</v>
      </c>
      <c r="BK173" s="182">
        <f>ROUND(I173*H173,2)</f>
        <v>7.2199999999999998</v>
      </c>
      <c r="BL173" s="17" t="s">
        <v>178</v>
      </c>
      <c r="BM173" s="181" t="s">
        <v>240</v>
      </c>
    </row>
    <row r="174" s="12" customFormat="1" ht="22.8" customHeight="1">
      <c r="A174" s="12"/>
      <c r="B174" s="158"/>
      <c r="C174" s="12"/>
      <c r="D174" s="159" t="s">
        <v>69</v>
      </c>
      <c r="E174" s="168" t="s">
        <v>241</v>
      </c>
      <c r="F174" s="168" t="s">
        <v>242</v>
      </c>
      <c r="G174" s="12"/>
      <c r="H174" s="12"/>
      <c r="I174" s="12"/>
      <c r="J174" s="169">
        <f>BK174</f>
        <v>58053.57</v>
      </c>
      <c r="K174" s="12"/>
      <c r="L174" s="158"/>
      <c r="M174" s="162"/>
      <c r="N174" s="163"/>
      <c r="O174" s="163"/>
      <c r="P174" s="164">
        <f>SUM(P175:P193)</f>
        <v>30.091861999999999</v>
      </c>
      <c r="Q174" s="163"/>
      <c r="R174" s="164">
        <f>SUM(R175:R193)</f>
        <v>0.067209290000000005</v>
      </c>
      <c r="S174" s="163"/>
      <c r="T174" s="165">
        <f>SUM(T175:T193)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9" t="s">
        <v>78</v>
      </c>
      <c r="AT174" s="166" t="s">
        <v>69</v>
      </c>
      <c r="AU174" s="166" t="s">
        <v>74</v>
      </c>
      <c r="AY174" s="159" t="s">
        <v>138</v>
      </c>
      <c r="BK174" s="167">
        <f>SUM(BK175:BK193)</f>
        <v>58053.57</v>
      </c>
    </row>
    <row r="175" s="2" customFormat="1" ht="24.15" customHeight="1">
      <c r="A175" s="30"/>
      <c r="B175" s="170"/>
      <c r="C175" s="171" t="s">
        <v>243</v>
      </c>
      <c r="D175" s="171" t="s">
        <v>141</v>
      </c>
      <c r="E175" s="172" t="s">
        <v>244</v>
      </c>
      <c r="F175" s="173" t="s">
        <v>245</v>
      </c>
      <c r="G175" s="174" t="s">
        <v>219</v>
      </c>
      <c r="H175" s="175">
        <v>10</v>
      </c>
      <c r="I175" s="176">
        <v>51.100000000000001</v>
      </c>
      <c r="J175" s="176">
        <f>ROUND(I175*H175,2)</f>
        <v>511</v>
      </c>
      <c r="K175" s="173" t="s">
        <v>145</v>
      </c>
      <c r="L175" s="31"/>
      <c r="M175" s="177" t="s">
        <v>1</v>
      </c>
      <c r="N175" s="178" t="s">
        <v>35</v>
      </c>
      <c r="O175" s="179">
        <v>0.087999999999999995</v>
      </c>
      <c r="P175" s="179">
        <f>O175*H175</f>
        <v>0.87999999999999989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81" t="s">
        <v>178</v>
      </c>
      <c r="AT175" s="181" t="s">
        <v>141</v>
      </c>
      <c r="AU175" s="181" t="s">
        <v>78</v>
      </c>
      <c r="AY175" s="17" t="s">
        <v>138</v>
      </c>
      <c r="BE175" s="182">
        <f>IF(N175="základní",J175,0)</f>
        <v>511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7" t="s">
        <v>74</v>
      </c>
      <c r="BK175" s="182">
        <f>ROUND(I175*H175,2)</f>
        <v>511</v>
      </c>
      <c r="BL175" s="17" t="s">
        <v>178</v>
      </c>
      <c r="BM175" s="181" t="s">
        <v>246</v>
      </c>
    </row>
    <row r="176" s="2" customFormat="1" ht="24.15" customHeight="1">
      <c r="A176" s="30"/>
      <c r="B176" s="170"/>
      <c r="C176" s="171" t="s">
        <v>247</v>
      </c>
      <c r="D176" s="171" t="s">
        <v>141</v>
      </c>
      <c r="E176" s="172" t="s">
        <v>248</v>
      </c>
      <c r="F176" s="173" t="s">
        <v>249</v>
      </c>
      <c r="G176" s="174" t="s">
        <v>177</v>
      </c>
      <c r="H176" s="175">
        <v>7.5</v>
      </c>
      <c r="I176" s="176">
        <v>416</v>
      </c>
      <c r="J176" s="176">
        <f>ROUND(I176*H176,2)</f>
        <v>3120</v>
      </c>
      <c r="K176" s="173" t="s">
        <v>145</v>
      </c>
      <c r="L176" s="31"/>
      <c r="M176" s="177" t="s">
        <v>1</v>
      </c>
      <c r="N176" s="178" t="s">
        <v>35</v>
      </c>
      <c r="O176" s="179">
        <v>0.52900000000000003</v>
      </c>
      <c r="P176" s="179">
        <f>O176*H176</f>
        <v>3.9675000000000002</v>
      </c>
      <c r="Q176" s="179">
        <v>0.00072999999999999996</v>
      </c>
      <c r="R176" s="179">
        <f>Q176*H176</f>
        <v>0.0054749999999999998</v>
      </c>
      <c r="S176" s="179">
        <v>0</v>
      </c>
      <c r="T176" s="180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81" t="s">
        <v>178</v>
      </c>
      <c r="AT176" s="181" t="s">
        <v>141</v>
      </c>
      <c r="AU176" s="181" t="s">
        <v>78</v>
      </c>
      <c r="AY176" s="17" t="s">
        <v>138</v>
      </c>
      <c r="BE176" s="182">
        <f>IF(N176="základní",J176,0)</f>
        <v>3120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17" t="s">
        <v>74</v>
      </c>
      <c r="BK176" s="182">
        <f>ROUND(I176*H176,2)</f>
        <v>3120</v>
      </c>
      <c r="BL176" s="17" t="s">
        <v>178</v>
      </c>
      <c r="BM176" s="181" t="s">
        <v>250</v>
      </c>
    </row>
    <row r="177" s="2" customFormat="1" ht="24.15" customHeight="1">
      <c r="A177" s="30"/>
      <c r="B177" s="170"/>
      <c r="C177" s="171" t="s">
        <v>251</v>
      </c>
      <c r="D177" s="171" t="s">
        <v>141</v>
      </c>
      <c r="E177" s="172" t="s">
        <v>252</v>
      </c>
      <c r="F177" s="173" t="s">
        <v>253</v>
      </c>
      <c r="G177" s="174" t="s">
        <v>177</v>
      </c>
      <c r="H177" s="175">
        <v>13.5</v>
      </c>
      <c r="I177" s="176">
        <v>618</v>
      </c>
      <c r="J177" s="176">
        <f>ROUND(I177*H177,2)</f>
        <v>8343</v>
      </c>
      <c r="K177" s="173" t="s">
        <v>145</v>
      </c>
      <c r="L177" s="31"/>
      <c r="M177" s="177" t="s">
        <v>1</v>
      </c>
      <c r="N177" s="178" t="s">
        <v>35</v>
      </c>
      <c r="O177" s="179">
        <v>0.69599999999999995</v>
      </c>
      <c r="P177" s="179">
        <f>O177*H177</f>
        <v>9.395999999999999</v>
      </c>
      <c r="Q177" s="179">
        <v>0.0012999999999999999</v>
      </c>
      <c r="R177" s="179">
        <f>Q177*H177</f>
        <v>0.01755</v>
      </c>
      <c r="S177" s="179">
        <v>0</v>
      </c>
      <c r="T177" s="180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81" t="s">
        <v>178</v>
      </c>
      <c r="AT177" s="181" t="s">
        <v>141</v>
      </c>
      <c r="AU177" s="181" t="s">
        <v>78</v>
      </c>
      <c r="AY177" s="17" t="s">
        <v>138</v>
      </c>
      <c r="BE177" s="182">
        <f>IF(N177="základní",J177,0)</f>
        <v>8343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7" t="s">
        <v>74</v>
      </c>
      <c r="BK177" s="182">
        <f>ROUND(I177*H177,2)</f>
        <v>8343</v>
      </c>
      <c r="BL177" s="17" t="s">
        <v>178</v>
      </c>
      <c r="BM177" s="181" t="s">
        <v>254</v>
      </c>
    </row>
    <row r="178" s="2" customFormat="1" ht="16.5" customHeight="1">
      <c r="A178" s="30"/>
      <c r="B178" s="170"/>
      <c r="C178" s="171" t="s">
        <v>255</v>
      </c>
      <c r="D178" s="171" t="s">
        <v>141</v>
      </c>
      <c r="E178" s="172" t="s">
        <v>256</v>
      </c>
      <c r="F178" s="173" t="s">
        <v>257</v>
      </c>
      <c r="G178" s="174" t="s">
        <v>219</v>
      </c>
      <c r="H178" s="175">
        <v>1</v>
      </c>
      <c r="I178" s="176">
        <v>247</v>
      </c>
      <c r="J178" s="176">
        <f>ROUND(I178*H178,2)</f>
        <v>247</v>
      </c>
      <c r="K178" s="173" t="s">
        <v>145</v>
      </c>
      <c r="L178" s="31"/>
      <c r="M178" s="177" t="s">
        <v>1</v>
      </c>
      <c r="N178" s="178" t="s">
        <v>35</v>
      </c>
      <c r="O178" s="179">
        <v>0.42499999999999999</v>
      </c>
      <c r="P178" s="179">
        <f>O178*H178</f>
        <v>0.42499999999999999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81" t="s">
        <v>178</v>
      </c>
      <c r="AT178" s="181" t="s">
        <v>141</v>
      </c>
      <c r="AU178" s="181" t="s">
        <v>78</v>
      </c>
      <c r="AY178" s="17" t="s">
        <v>138</v>
      </c>
      <c r="BE178" s="182">
        <f>IF(N178="základní",J178,0)</f>
        <v>247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7" t="s">
        <v>74</v>
      </c>
      <c r="BK178" s="182">
        <f>ROUND(I178*H178,2)</f>
        <v>247</v>
      </c>
      <c r="BL178" s="17" t="s">
        <v>178</v>
      </c>
      <c r="BM178" s="181" t="s">
        <v>258</v>
      </c>
    </row>
    <row r="179" s="2" customFormat="1" ht="24.15" customHeight="1">
      <c r="A179" s="30"/>
      <c r="B179" s="170"/>
      <c r="C179" s="171" t="s">
        <v>259</v>
      </c>
      <c r="D179" s="171" t="s">
        <v>141</v>
      </c>
      <c r="E179" s="172" t="s">
        <v>260</v>
      </c>
      <c r="F179" s="173" t="s">
        <v>261</v>
      </c>
      <c r="G179" s="174" t="s">
        <v>219</v>
      </c>
      <c r="H179" s="175">
        <v>1</v>
      </c>
      <c r="I179" s="176">
        <v>95.799999999999997</v>
      </c>
      <c r="J179" s="176">
        <f>ROUND(I179*H179,2)</f>
        <v>95.799999999999997</v>
      </c>
      <c r="K179" s="173" t="s">
        <v>145</v>
      </c>
      <c r="L179" s="31"/>
      <c r="M179" s="177" t="s">
        <v>1</v>
      </c>
      <c r="N179" s="178" t="s">
        <v>35</v>
      </c>
      <c r="O179" s="179">
        <v>0.16500000000000001</v>
      </c>
      <c r="P179" s="179">
        <f>O179*H179</f>
        <v>0.16500000000000001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81" t="s">
        <v>178</v>
      </c>
      <c r="AT179" s="181" t="s">
        <v>141</v>
      </c>
      <c r="AU179" s="181" t="s">
        <v>78</v>
      </c>
      <c r="AY179" s="17" t="s">
        <v>138</v>
      </c>
      <c r="BE179" s="182">
        <f>IF(N179="základní",J179,0)</f>
        <v>95.799999999999997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17" t="s">
        <v>74</v>
      </c>
      <c r="BK179" s="182">
        <f>ROUND(I179*H179,2)</f>
        <v>95.799999999999997</v>
      </c>
      <c r="BL179" s="17" t="s">
        <v>178</v>
      </c>
      <c r="BM179" s="181" t="s">
        <v>262</v>
      </c>
    </row>
    <row r="180" s="2" customFormat="1" ht="24.15" customHeight="1">
      <c r="A180" s="30"/>
      <c r="B180" s="170"/>
      <c r="C180" s="171" t="s">
        <v>263</v>
      </c>
      <c r="D180" s="171" t="s">
        <v>141</v>
      </c>
      <c r="E180" s="172" t="s">
        <v>264</v>
      </c>
      <c r="F180" s="173" t="s">
        <v>265</v>
      </c>
      <c r="G180" s="174" t="s">
        <v>219</v>
      </c>
      <c r="H180" s="175">
        <v>1</v>
      </c>
      <c r="I180" s="176">
        <v>298</v>
      </c>
      <c r="J180" s="176">
        <f>ROUND(I180*H180,2)</f>
        <v>298</v>
      </c>
      <c r="K180" s="173" t="s">
        <v>145</v>
      </c>
      <c r="L180" s="31"/>
      <c r="M180" s="177" t="s">
        <v>1</v>
      </c>
      <c r="N180" s="178" t="s">
        <v>35</v>
      </c>
      <c r="O180" s="179">
        <v>0.083000000000000004</v>
      </c>
      <c r="P180" s="179">
        <f>O180*H180</f>
        <v>0.083000000000000004</v>
      </c>
      <c r="Q180" s="179">
        <v>0.00022000000000000001</v>
      </c>
      <c r="R180" s="179">
        <f>Q180*H180</f>
        <v>0.00022000000000000001</v>
      </c>
      <c r="S180" s="179">
        <v>0</v>
      </c>
      <c r="T180" s="180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81" t="s">
        <v>178</v>
      </c>
      <c r="AT180" s="181" t="s">
        <v>141</v>
      </c>
      <c r="AU180" s="181" t="s">
        <v>78</v>
      </c>
      <c r="AY180" s="17" t="s">
        <v>138</v>
      </c>
      <c r="BE180" s="182">
        <f>IF(N180="základní",J180,0)</f>
        <v>298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7" t="s">
        <v>74</v>
      </c>
      <c r="BK180" s="182">
        <f>ROUND(I180*H180,2)</f>
        <v>298</v>
      </c>
      <c r="BL180" s="17" t="s">
        <v>178</v>
      </c>
      <c r="BM180" s="181" t="s">
        <v>266</v>
      </c>
    </row>
    <row r="181" s="2" customFormat="1" ht="24.15" customHeight="1">
      <c r="A181" s="30"/>
      <c r="B181" s="170"/>
      <c r="C181" s="171" t="s">
        <v>267</v>
      </c>
      <c r="D181" s="171" t="s">
        <v>141</v>
      </c>
      <c r="E181" s="172" t="s">
        <v>264</v>
      </c>
      <c r="F181" s="173" t="s">
        <v>265</v>
      </c>
      <c r="G181" s="174" t="s">
        <v>219</v>
      </c>
      <c r="H181" s="175">
        <v>22</v>
      </c>
      <c r="I181" s="176">
        <v>298</v>
      </c>
      <c r="J181" s="176">
        <f>ROUND(I181*H181,2)</f>
        <v>6556</v>
      </c>
      <c r="K181" s="173" t="s">
        <v>145</v>
      </c>
      <c r="L181" s="31"/>
      <c r="M181" s="177" t="s">
        <v>1</v>
      </c>
      <c r="N181" s="178" t="s">
        <v>35</v>
      </c>
      <c r="O181" s="179">
        <v>0.083000000000000004</v>
      </c>
      <c r="P181" s="179">
        <f>O181*H181</f>
        <v>1.8260000000000001</v>
      </c>
      <c r="Q181" s="179">
        <v>0.00022000000000000001</v>
      </c>
      <c r="R181" s="179">
        <f>Q181*H181</f>
        <v>0.0048400000000000006</v>
      </c>
      <c r="S181" s="179">
        <v>0</v>
      </c>
      <c r="T181" s="180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81" t="s">
        <v>178</v>
      </c>
      <c r="AT181" s="181" t="s">
        <v>141</v>
      </c>
      <c r="AU181" s="181" t="s">
        <v>78</v>
      </c>
      <c r="AY181" s="17" t="s">
        <v>138</v>
      </c>
      <c r="BE181" s="182">
        <f>IF(N181="základní",J181,0)</f>
        <v>6556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7" t="s">
        <v>74</v>
      </c>
      <c r="BK181" s="182">
        <f>ROUND(I181*H181,2)</f>
        <v>6556</v>
      </c>
      <c r="BL181" s="17" t="s">
        <v>178</v>
      </c>
      <c r="BM181" s="181" t="s">
        <v>268</v>
      </c>
    </row>
    <row r="182" s="2" customFormat="1" ht="21.75" customHeight="1">
      <c r="A182" s="30"/>
      <c r="B182" s="170"/>
      <c r="C182" s="171" t="s">
        <v>269</v>
      </c>
      <c r="D182" s="171" t="s">
        <v>141</v>
      </c>
      <c r="E182" s="172" t="s">
        <v>270</v>
      </c>
      <c r="F182" s="173" t="s">
        <v>271</v>
      </c>
      <c r="G182" s="174" t="s">
        <v>219</v>
      </c>
      <c r="H182" s="175">
        <v>4</v>
      </c>
      <c r="I182" s="176">
        <v>298</v>
      </c>
      <c r="J182" s="176">
        <f>ROUND(I182*H182,2)</f>
        <v>1192</v>
      </c>
      <c r="K182" s="173" t="s">
        <v>145</v>
      </c>
      <c r="L182" s="31"/>
      <c r="M182" s="177" t="s">
        <v>1</v>
      </c>
      <c r="N182" s="178" t="s">
        <v>35</v>
      </c>
      <c r="O182" s="179">
        <v>0.16</v>
      </c>
      <c r="P182" s="179">
        <f>O182*H182</f>
        <v>0.64000000000000001</v>
      </c>
      <c r="Q182" s="179">
        <v>0.00021000000000000001</v>
      </c>
      <c r="R182" s="179">
        <f>Q182*H182</f>
        <v>0.00084000000000000003</v>
      </c>
      <c r="S182" s="179">
        <v>0</v>
      </c>
      <c r="T182" s="180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81" t="s">
        <v>178</v>
      </c>
      <c r="AT182" s="181" t="s">
        <v>141</v>
      </c>
      <c r="AU182" s="181" t="s">
        <v>78</v>
      </c>
      <c r="AY182" s="17" t="s">
        <v>138</v>
      </c>
      <c r="BE182" s="182">
        <f>IF(N182="základní",J182,0)</f>
        <v>1192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17" t="s">
        <v>74</v>
      </c>
      <c r="BK182" s="182">
        <f>ROUND(I182*H182,2)</f>
        <v>1192</v>
      </c>
      <c r="BL182" s="17" t="s">
        <v>178</v>
      </c>
      <c r="BM182" s="181" t="s">
        <v>272</v>
      </c>
    </row>
    <row r="183" s="2" customFormat="1" ht="21.75" customHeight="1">
      <c r="A183" s="30"/>
      <c r="B183" s="170"/>
      <c r="C183" s="171" t="s">
        <v>273</v>
      </c>
      <c r="D183" s="171" t="s">
        <v>141</v>
      </c>
      <c r="E183" s="172" t="s">
        <v>270</v>
      </c>
      <c r="F183" s="173" t="s">
        <v>271</v>
      </c>
      <c r="G183" s="174" t="s">
        <v>219</v>
      </c>
      <c r="H183" s="175">
        <v>11</v>
      </c>
      <c r="I183" s="176">
        <v>298</v>
      </c>
      <c r="J183" s="176">
        <f>ROUND(I183*H183,2)</f>
        <v>3278</v>
      </c>
      <c r="K183" s="173" t="s">
        <v>145</v>
      </c>
      <c r="L183" s="31"/>
      <c r="M183" s="177" t="s">
        <v>1</v>
      </c>
      <c r="N183" s="178" t="s">
        <v>35</v>
      </c>
      <c r="O183" s="179">
        <v>0.16</v>
      </c>
      <c r="P183" s="179">
        <f>O183*H183</f>
        <v>1.76</v>
      </c>
      <c r="Q183" s="179">
        <v>0.00021000000000000001</v>
      </c>
      <c r="R183" s="179">
        <f>Q183*H183</f>
        <v>0.00231</v>
      </c>
      <c r="S183" s="179">
        <v>0</v>
      </c>
      <c r="T183" s="180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81" t="s">
        <v>178</v>
      </c>
      <c r="AT183" s="181" t="s">
        <v>141</v>
      </c>
      <c r="AU183" s="181" t="s">
        <v>78</v>
      </c>
      <c r="AY183" s="17" t="s">
        <v>138</v>
      </c>
      <c r="BE183" s="182">
        <f>IF(N183="základní",J183,0)</f>
        <v>3278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17" t="s">
        <v>74</v>
      </c>
      <c r="BK183" s="182">
        <f>ROUND(I183*H183,2)</f>
        <v>3278</v>
      </c>
      <c r="BL183" s="17" t="s">
        <v>178</v>
      </c>
      <c r="BM183" s="181" t="s">
        <v>274</v>
      </c>
    </row>
    <row r="184" s="2" customFormat="1" ht="21.75" customHeight="1">
      <c r="A184" s="30"/>
      <c r="B184" s="170"/>
      <c r="C184" s="171" t="s">
        <v>275</v>
      </c>
      <c r="D184" s="171" t="s">
        <v>141</v>
      </c>
      <c r="E184" s="172" t="s">
        <v>276</v>
      </c>
      <c r="F184" s="173" t="s">
        <v>277</v>
      </c>
      <c r="G184" s="174" t="s">
        <v>219</v>
      </c>
      <c r="H184" s="175">
        <v>2</v>
      </c>
      <c r="I184" s="176">
        <v>434</v>
      </c>
      <c r="J184" s="176">
        <f>ROUND(I184*H184,2)</f>
        <v>868</v>
      </c>
      <c r="K184" s="173" t="s">
        <v>145</v>
      </c>
      <c r="L184" s="31"/>
      <c r="M184" s="177" t="s">
        <v>1</v>
      </c>
      <c r="N184" s="178" t="s">
        <v>35</v>
      </c>
      <c r="O184" s="179">
        <v>0.20000000000000001</v>
      </c>
      <c r="P184" s="179">
        <f>O184*H184</f>
        <v>0.40000000000000002</v>
      </c>
      <c r="Q184" s="179">
        <v>0.00034000000000000002</v>
      </c>
      <c r="R184" s="179">
        <f>Q184*H184</f>
        <v>0.00068000000000000005</v>
      </c>
      <c r="S184" s="179">
        <v>0</v>
      </c>
      <c r="T184" s="180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81" t="s">
        <v>178</v>
      </c>
      <c r="AT184" s="181" t="s">
        <v>141</v>
      </c>
      <c r="AU184" s="181" t="s">
        <v>78</v>
      </c>
      <c r="AY184" s="17" t="s">
        <v>138</v>
      </c>
      <c r="BE184" s="182">
        <f>IF(N184="základní",J184,0)</f>
        <v>868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7" t="s">
        <v>74</v>
      </c>
      <c r="BK184" s="182">
        <f>ROUND(I184*H184,2)</f>
        <v>868</v>
      </c>
      <c r="BL184" s="17" t="s">
        <v>178</v>
      </c>
      <c r="BM184" s="181" t="s">
        <v>278</v>
      </c>
    </row>
    <row r="185" s="2" customFormat="1" ht="21.75" customHeight="1">
      <c r="A185" s="30"/>
      <c r="B185" s="170"/>
      <c r="C185" s="171" t="s">
        <v>184</v>
      </c>
      <c r="D185" s="171" t="s">
        <v>141</v>
      </c>
      <c r="E185" s="172" t="s">
        <v>279</v>
      </c>
      <c r="F185" s="173" t="s">
        <v>280</v>
      </c>
      <c r="G185" s="174" t="s">
        <v>219</v>
      </c>
      <c r="H185" s="175">
        <v>10</v>
      </c>
      <c r="I185" s="176">
        <v>755</v>
      </c>
      <c r="J185" s="176">
        <f>ROUND(I185*H185,2)</f>
        <v>7550</v>
      </c>
      <c r="K185" s="173" t="s">
        <v>145</v>
      </c>
      <c r="L185" s="31"/>
      <c r="M185" s="177" t="s">
        <v>1</v>
      </c>
      <c r="N185" s="178" t="s">
        <v>35</v>
      </c>
      <c r="O185" s="179">
        <v>0.26000000000000001</v>
      </c>
      <c r="P185" s="179">
        <f>O185*H185</f>
        <v>2.6000000000000001</v>
      </c>
      <c r="Q185" s="179">
        <v>0.00069999999999999999</v>
      </c>
      <c r="R185" s="179">
        <f>Q185*H185</f>
        <v>0.0070000000000000001</v>
      </c>
      <c r="S185" s="179">
        <v>0</v>
      </c>
      <c r="T185" s="180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81" t="s">
        <v>178</v>
      </c>
      <c r="AT185" s="181" t="s">
        <v>141</v>
      </c>
      <c r="AU185" s="181" t="s">
        <v>78</v>
      </c>
      <c r="AY185" s="17" t="s">
        <v>138</v>
      </c>
      <c r="BE185" s="182">
        <f>IF(N185="základní",J185,0)</f>
        <v>7550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17" t="s">
        <v>74</v>
      </c>
      <c r="BK185" s="182">
        <f>ROUND(I185*H185,2)</f>
        <v>7550</v>
      </c>
      <c r="BL185" s="17" t="s">
        <v>178</v>
      </c>
      <c r="BM185" s="181" t="s">
        <v>281</v>
      </c>
    </row>
    <row r="186" s="2" customFormat="1" ht="21.75" customHeight="1">
      <c r="A186" s="30"/>
      <c r="B186" s="170"/>
      <c r="C186" s="171" t="s">
        <v>282</v>
      </c>
      <c r="D186" s="171" t="s">
        <v>141</v>
      </c>
      <c r="E186" s="172" t="s">
        <v>283</v>
      </c>
      <c r="F186" s="173" t="s">
        <v>284</v>
      </c>
      <c r="G186" s="174" t="s">
        <v>219</v>
      </c>
      <c r="H186" s="175">
        <v>2</v>
      </c>
      <c r="I186" s="176">
        <v>1050</v>
      </c>
      <c r="J186" s="176">
        <f>ROUND(I186*H186,2)</f>
        <v>2100</v>
      </c>
      <c r="K186" s="173" t="s">
        <v>145</v>
      </c>
      <c r="L186" s="31"/>
      <c r="M186" s="177" t="s">
        <v>1</v>
      </c>
      <c r="N186" s="178" t="s">
        <v>35</v>
      </c>
      <c r="O186" s="179">
        <v>0.34000000000000002</v>
      </c>
      <c r="P186" s="179">
        <f>O186*H186</f>
        <v>0.68000000000000005</v>
      </c>
      <c r="Q186" s="179">
        <v>0.00107</v>
      </c>
      <c r="R186" s="179">
        <f>Q186*H186</f>
        <v>0.00214</v>
      </c>
      <c r="S186" s="179">
        <v>0</v>
      </c>
      <c r="T186" s="180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81" t="s">
        <v>178</v>
      </c>
      <c r="AT186" s="181" t="s">
        <v>141</v>
      </c>
      <c r="AU186" s="181" t="s">
        <v>78</v>
      </c>
      <c r="AY186" s="17" t="s">
        <v>138</v>
      </c>
      <c r="BE186" s="182">
        <f>IF(N186="základní",J186,0)</f>
        <v>2100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17" t="s">
        <v>74</v>
      </c>
      <c r="BK186" s="182">
        <f>ROUND(I186*H186,2)</f>
        <v>2100</v>
      </c>
      <c r="BL186" s="17" t="s">
        <v>178</v>
      </c>
      <c r="BM186" s="181" t="s">
        <v>285</v>
      </c>
    </row>
    <row r="187" s="2" customFormat="1" ht="21.75" customHeight="1">
      <c r="A187" s="30"/>
      <c r="B187" s="170"/>
      <c r="C187" s="171" t="s">
        <v>286</v>
      </c>
      <c r="D187" s="171" t="s">
        <v>141</v>
      </c>
      <c r="E187" s="172" t="s">
        <v>287</v>
      </c>
      <c r="F187" s="173" t="s">
        <v>288</v>
      </c>
      <c r="G187" s="174" t="s">
        <v>219</v>
      </c>
      <c r="H187" s="175">
        <v>3</v>
      </c>
      <c r="I187" s="176">
        <v>1530</v>
      </c>
      <c r="J187" s="176">
        <f>ROUND(I187*H187,2)</f>
        <v>4590</v>
      </c>
      <c r="K187" s="173" t="s">
        <v>145</v>
      </c>
      <c r="L187" s="31"/>
      <c r="M187" s="177" t="s">
        <v>1</v>
      </c>
      <c r="N187" s="178" t="s">
        <v>35</v>
      </c>
      <c r="O187" s="179">
        <v>0.40999999999999998</v>
      </c>
      <c r="P187" s="179">
        <f>O187*H187</f>
        <v>1.23</v>
      </c>
      <c r="Q187" s="179">
        <v>0.0016800000000000001</v>
      </c>
      <c r="R187" s="179">
        <f>Q187*H187</f>
        <v>0.0050400000000000002</v>
      </c>
      <c r="S187" s="179">
        <v>0</v>
      </c>
      <c r="T187" s="180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81" t="s">
        <v>178</v>
      </c>
      <c r="AT187" s="181" t="s">
        <v>141</v>
      </c>
      <c r="AU187" s="181" t="s">
        <v>78</v>
      </c>
      <c r="AY187" s="17" t="s">
        <v>138</v>
      </c>
      <c r="BE187" s="182">
        <f>IF(N187="základní",J187,0)</f>
        <v>4590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7" t="s">
        <v>74</v>
      </c>
      <c r="BK187" s="182">
        <f>ROUND(I187*H187,2)</f>
        <v>4590</v>
      </c>
      <c r="BL187" s="17" t="s">
        <v>178</v>
      </c>
      <c r="BM187" s="181" t="s">
        <v>289</v>
      </c>
    </row>
    <row r="188" s="2" customFormat="1" ht="21.75" customHeight="1">
      <c r="A188" s="30"/>
      <c r="B188" s="170"/>
      <c r="C188" s="171" t="s">
        <v>290</v>
      </c>
      <c r="D188" s="171" t="s">
        <v>141</v>
      </c>
      <c r="E188" s="172" t="s">
        <v>287</v>
      </c>
      <c r="F188" s="173" t="s">
        <v>288</v>
      </c>
      <c r="G188" s="174" t="s">
        <v>219</v>
      </c>
      <c r="H188" s="175">
        <v>10</v>
      </c>
      <c r="I188" s="176">
        <v>1530</v>
      </c>
      <c r="J188" s="176">
        <f>ROUND(I188*H188,2)</f>
        <v>15300</v>
      </c>
      <c r="K188" s="173" t="s">
        <v>145</v>
      </c>
      <c r="L188" s="31"/>
      <c r="M188" s="177" t="s">
        <v>1</v>
      </c>
      <c r="N188" s="178" t="s">
        <v>35</v>
      </c>
      <c r="O188" s="179">
        <v>0.40999999999999998</v>
      </c>
      <c r="P188" s="179">
        <f>O188*H188</f>
        <v>4.0999999999999996</v>
      </c>
      <c r="Q188" s="179">
        <v>0.0016800000000000001</v>
      </c>
      <c r="R188" s="179">
        <f>Q188*H188</f>
        <v>0.016800000000000002</v>
      </c>
      <c r="S188" s="179">
        <v>0</v>
      </c>
      <c r="T188" s="180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81" t="s">
        <v>178</v>
      </c>
      <c r="AT188" s="181" t="s">
        <v>141</v>
      </c>
      <c r="AU188" s="181" t="s">
        <v>78</v>
      </c>
      <c r="AY188" s="17" t="s">
        <v>138</v>
      </c>
      <c r="BE188" s="182">
        <f>IF(N188="základní",J188,0)</f>
        <v>15300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17" t="s">
        <v>74</v>
      </c>
      <c r="BK188" s="182">
        <f>ROUND(I188*H188,2)</f>
        <v>15300</v>
      </c>
      <c r="BL188" s="17" t="s">
        <v>178</v>
      </c>
      <c r="BM188" s="181" t="s">
        <v>291</v>
      </c>
    </row>
    <row r="189" s="2" customFormat="1" ht="24.15" customHeight="1">
      <c r="A189" s="30"/>
      <c r="B189" s="170"/>
      <c r="C189" s="171" t="s">
        <v>292</v>
      </c>
      <c r="D189" s="171" t="s">
        <v>141</v>
      </c>
      <c r="E189" s="172" t="s">
        <v>293</v>
      </c>
      <c r="F189" s="173" t="s">
        <v>294</v>
      </c>
      <c r="G189" s="174" t="s">
        <v>219</v>
      </c>
      <c r="H189" s="175">
        <v>2</v>
      </c>
      <c r="I189" s="176">
        <v>654</v>
      </c>
      <c r="J189" s="176">
        <f>ROUND(I189*H189,2)</f>
        <v>1308</v>
      </c>
      <c r="K189" s="173" t="s">
        <v>145</v>
      </c>
      <c r="L189" s="31"/>
      <c r="M189" s="177" t="s">
        <v>1</v>
      </c>
      <c r="N189" s="178" t="s">
        <v>35</v>
      </c>
      <c r="O189" s="179">
        <v>0.26000000000000001</v>
      </c>
      <c r="P189" s="179">
        <f>O189*H189</f>
        <v>0.52000000000000002</v>
      </c>
      <c r="Q189" s="179">
        <v>0.00042999999999999999</v>
      </c>
      <c r="R189" s="179">
        <f>Q189*H189</f>
        <v>0.00085999999999999998</v>
      </c>
      <c r="S189" s="179">
        <v>0</v>
      </c>
      <c r="T189" s="180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81" t="s">
        <v>178</v>
      </c>
      <c r="AT189" s="181" t="s">
        <v>141</v>
      </c>
      <c r="AU189" s="181" t="s">
        <v>78</v>
      </c>
      <c r="AY189" s="17" t="s">
        <v>138</v>
      </c>
      <c r="BE189" s="182">
        <f>IF(N189="základní",J189,0)</f>
        <v>1308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17" t="s">
        <v>74</v>
      </c>
      <c r="BK189" s="182">
        <f>ROUND(I189*H189,2)</f>
        <v>1308</v>
      </c>
      <c r="BL189" s="17" t="s">
        <v>178</v>
      </c>
      <c r="BM189" s="181" t="s">
        <v>295</v>
      </c>
    </row>
    <row r="190" s="2" customFormat="1" ht="21.75" customHeight="1">
      <c r="A190" s="30"/>
      <c r="B190" s="170"/>
      <c r="C190" s="171" t="s">
        <v>296</v>
      </c>
      <c r="D190" s="171" t="s">
        <v>141</v>
      </c>
      <c r="E190" s="172" t="s">
        <v>297</v>
      </c>
      <c r="F190" s="173" t="s">
        <v>298</v>
      </c>
      <c r="G190" s="174" t="s">
        <v>219</v>
      </c>
      <c r="H190" s="175">
        <v>2</v>
      </c>
      <c r="I190" s="176">
        <v>996</v>
      </c>
      <c r="J190" s="176">
        <f>ROUND(I190*H190,2)</f>
        <v>1992</v>
      </c>
      <c r="K190" s="173" t="s">
        <v>145</v>
      </c>
      <c r="L190" s="31"/>
      <c r="M190" s="177" t="s">
        <v>1</v>
      </c>
      <c r="N190" s="178" t="s">
        <v>35</v>
      </c>
      <c r="O190" s="179">
        <v>0.40999999999999998</v>
      </c>
      <c r="P190" s="179">
        <f>O190*H190</f>
        <v>0.81999999999999995</v>
      </c>
      <c r="Q190" s="179">
        <v>0.00108</v>
      </c>
      <c r="R190" s="179">
        <f>Q190*H190</f>
        <v>0.00216</v>
      </c>
      <c r="S190" s="179">
        <v>0</v>
      </c>
      <c r="T190" s="180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81" t="s">
        <v>178</v>
      </c>
      <c r="AT190" s="181" t="s">
        <v>141</v>
      </c>
      <c r="AU190" s="181" t="s">
        <v>78</v>
      </c>
      <c r="AY190" s="17" t="s">
        <v>138</v>
      </c>
      <c r="BE190" s="182">
        <f>IF(N190="základní",J190,0)</f>
        <v>1992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7" t="s">
        <v>74</v>
      </c>
      <c r="BK190" s="182">
        <f>ROUND(I190*H190,2)</f>
        <v>1992</v>
      </c>
      <c r="BL190" s="17" t="s">
        <v>178</v>
      </c>
      <c r="BM190" s="181" t="s">
        <v>299</v>
      </c>
    </row>
    <row r="191" s="2" customFormat="1" ht="21.75" customHeight="1">
      <c r="A191" s="30"/>
      <c r="B191" s="170"/>
      <c r="C191" s="171" t="s">
        <v>300</v>
      </c>
      <c r="D191" s="171" t="s">
        <v>141</v>
      </c>
      <c r="E191" s="172" t="s">
        <v>301</v>
      </c>
      <c r="F191" s="173" t="s">
        <v>302</v>
      </c>
      <c r="G191" s="174" t="s">
        <v>219</v>
      </c>
      <c r="H191" s="175">
        <v>1</v>
      </c>
      <c r="I191" s="176">
        <v>99.799999999999997</v>
      </c>
      <c r="J191" s="176">
        <f>ROUND(I191*H191,2)</f>
        <v>99.799999999999997</v>
      </c>
      <c r="K191" s="173" t="s">
        <v>145</v>
      </c>
      <c r="L191" s="31"/>
      <c r="M191" s="177" t="s">
        <v>1</v>
      </c>
      <c r="N191" s="178" t="s">
        <v>35</v>
      </c>
      <c r="O191" s="179">
        <v>0.16500000000000001</v>
      </c>
      <c r="P191" s="179">
        <f>O191*H191</f>
        <v>0.16500000000000001</v>
      </c>
      <c r="Q191" s="179">
        <v>2.0000000000000002E-05</v>
      </c>
      <c r="R191" s="179">
        <f>Q191*H191</f>
        <v>2.0000000000000002E-05</v>
      </c>
      <c r="S191" s="179">
        <v>0</v>
      </c>
      <c r="T191" s="180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81" t="s">
        <v>178</v>
      </c>
      <c r="AT191" s="181" t="s">
        <v>141</v>
      </c>
      <c r="AU191" s="181" t="s">
        <v>78</v>
      </c>
      <c r="AY191" s="17" t="s">
        <v>138</v>
      </c>
      <c r="BE191" s="182">
        <f>IF(N191="základní",J191,0)</f>
        <v>99.799999999999997</v>
      </c>
      <c r="BF191" s="182">
        <f>IF(N191="snížená",J191,0)</f>
        <v>0</v>
      </c>
      <c r="BG191" s="182">
        <f>IF(N191="zákl. přenesená",J191,0)</f>
        <v>0</v>
      </c>
      <c r="BH191" s="182">
        <f>IF(N191="sníž. přenesená",J191,0)</f>
        <v>0</v>
      </c>
      <c r="BI191" s="182">
        <f>IF(N191="nulová",J191,0)</f>
        <v>0</v>
      </c>
      <c r="BJ191" s="17" t="s">
        <v>74</v>
      </c>
      <c r="BK191" s="182">
        <f>ROUND(I191*H191,2)</f>
        <v>99.799999999999997</v>
      </c>
      <c r="BL191" s="17" t="s">
        <v>178</v>
      </c>
      <c r="BM191" s="181" t="s">
        <v>303</v>
      </c>
    </row>
    <row r="192" s="2" customFormat="1" ht="24.15" customHeight="1">
      <c r="A192" s="30"/>
      <c r="B192" s="170"/>
      <c r="C192" s="171" t="s">
        <v>304</v>
      </c>
      <c r="D192" s="171" t="s">
        <v>141</v>
      </c>
      <c r="E192" s="172" t="s">
        <v>305</v>
      </c>
      <c r="F192" s="173" t="s">
        <v>306</v>
      </c>
      <c r="G192" s="174" t="s">
        <v>219</v>
      </c>
      <c r="H192" s="175">
        <v>1</v>
      </c>
      <c r="I192" s="176">
        <v>550.70000000000005</v>
      </c>
      <c r="J192" s="176">
        <f>ROUND(I192*H192,2)</f>
        <v>550.70000000000005</v>
      </c>
      <c r="K192" s="173" t="s">
        <v>145</v>
      </c>
      <c r="L192" s="31"/>
      <c r="M192" s="177" t="s">
        <v>1</v>
      </c>
      <c r="N192" s="178" t="s">
        <v>35</v>
      </c>
      <c r="O192" s="179">
        <v>0.375</v>
      </c>
      <c r="P192" s="179">
        <f>O192*H192</f>
        <v>0.375</v>
      </c>
      <c r="Q192" s="179">
        <v>0.00127429</v>
      </c>
      <c r="R192" s="179">
        <f>Q192*H192</f>
        <v>0.00127429</v>
      </c>
      <c r="S192" s="179">
        <v>0</v>
      </c>
      <c r="T192" s="180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81" t="s">
        <v>178</v>
      </c>
      <c r="AT192" s="181" t="s">
        <v>141</v>
      </c>
      <c r="AU192" s="181" t="s">
        <v>78</v>
      </c>
      <c r="AY192" s="17" t="s">
        <v>138</v>
      </c>
      <c r="BE192" s="182">
        <f>IF(N192="základní",J192,0)</f>
        <v>550.70000000000005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17" t="s">
        <v>74</v>
      </c>
      <c r="BK192" s="182">
        <f>ROUND(I192*H192,2)</f>
        <v>550.70000000000005</v>
      </c>
      <c r="BL192" s="17" t="s">
        <v>178</v>
      </c>
      <c r="BM192" s="181" t="s">
        <v>307</v>
      </c>
    </row>
    <row r="193" s="2" customFormat="1" ht="24.15" customHeight="1">
      <c r="A193" s="30"/>
      <c r="B193" s="170"/>
      <c r="C193" s="171" t="s">
        <v>308</v>
      </c>
      <c r="D193" s="171" t="s">
        <v>141</v>
      </c>
      <c r="E193" s="172" t="s">
        <v>309</v>
      </c>
      <c r="F193" s="173" t="s">
        <v>310</v>
      </c>
      <c r="G193" s="174" t="s">
        <v>155</v>
      </c>
      <c r="H193" s="175">
        <v>0.067000000000000004</v>
      </c>
      <c r="I193" s="176">
        <v>810</v>
      </c>
      <c r="J193" s="176">
        <f>ROUND(I193*H193,2)</f>
        <v>54.270000000000003</v>
      </c>
      <c r="K193" s="173" t="s">
        <v>145</v>
      </c>
      <c r="L193" s="31"/>
      <c r="M193" s="177" t="s">
        <v>1</v>
      </c>
      <c r="N193" s="178" t="s">
        <v>35</v>
      </c>
      <c r="O193" s="179">
        <v>0.88600000000000001</v>
      </c>
      <c r="P193" s="179">
        <f>O193*H193</f>
        <v>0.059362000000000005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81" t="s">
        <v>178</v>
      </c>
      <c r="AT193" s="181" t="s">
        <v>141</v>
      </c>
      <c r="AU193" s="181" t="s">
        <v>78</v>
      </c>
      <c r="AY193" s="17" t="s">
        <v>138</v>
      </c>
      <c r="BE193" s="182">
        <f>IF(N193="základní",J193,0)</f>
        <v>54.270000000000003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7" t="s">
        <v>74</v>
      </c>
      <c r="BK193" s="182">
        <f>ROUND(I193*H193,2)</f>
        <v>54.270000000000003</v>
      </c>
      <c r="BL193" s="17" t="s">
        <v>178</v>
      </c>
      <c r="BM193" s="181" t="s">
        <v>311</v>
      </c>
    </row>
    <row r="194" s="12" customFormat="1" ht="22.8" customHeight="1">
      <c r="A194" s="12"/>
      <c r="B194" s="158"/>
      <c r="C194" s="12"/>
      <c r="D194" s="159" t="s">
        <v>69</v>
      </c>
      <c r="E194" s="168" t="s">
        <v>312</v>
      </c>
      <c r="F194" s="168" t="s">
        <v>313</v>
      </c>
      <c r="G194" s="12"/>
      <c r="H194" s="12"/>
      <c r="I194" s="12"/>
      <c r="J194" s="169">
        <f>BK194</f>
        <v>11318.41</v>
      </c>
      <c r="K194" s="12"/>
      <c r="L194" s="158"/>
      <c r="M194" s="162"/>
      <c r="N194" s="163"/>
      <c r="O194" s="163"/>
      <c r="P194" s="164">
        <f>SUM(P195:P198)</f>
        <v>6.1060460000000001</v>
      </c>
      <c r="Q194" s="163"/>
      <c r="R194" s="164">
        <f>SUM(R195:R198)</f>
        <v>0.060900000000000003</v>
      </c>
      <c r="S194" s="163"/>
      <c r="T194" s="165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59" t="s">
        <v>78</v>
      </c>
      <c r="AT194" s="166" t="s">
        <v>69</v>
      </c>
      <c r="AU194" s="166" t="s">
        <v>74</v>
      </c>
      <c r="AY194" s="159" t="s">
        <v>138</v>
      </c>
      <c r="BK194" s="167">
        <f>SUM(BK195:BK198)</f>
        <v>11318.41</v>
      </c>
    </row>
    <row r="195" s="2" customFormat="1" ht="24.15" customHeight="1">
      <c r="A195" s="30"/>
      <c r="B195" s="170"/>
      <c r="C195" s="171" t="s">
        <v>314</v>
      </c>
      <c r="D195" s="171" t="s">
        <v>141</v>
      </c>
      <c r="E195" s="172" t="s">
        <v>315</v>
      </c>
      <c r="F195" s="173" t="s">
        <v>316</v>
      </c>
      <c r="G195" s="174" t="s">
        <v>177</v>
      </c>
      <c r="H195" s="175">
        <v>12</v>
      </c>
      <c r="I195" s="176">
        <v>726</v>
      </c>
      <c r="J195" s="176">
        <f>ROUND(I195*H195,2)</f>
        <v>8712</v>
      </c>
      <c r="K195" s="173" t="s">
        <v>145</v>
      </c>
      <c r="L195" s="31"/>
      <c r="M195" s="177" t="s">
        <v>1</v>
      </c>
      <c r="N195" s="178" t="s">
        <v>35</v>
      </c>
      <c r="O195" s="179">
        <v>0.45800000000000002</v>
      </c>
      <c r="P195" s="179">
        <f>O195*H195</f>
        <v>5.4960000000000004</v>
      </c>
      <c r="Q195" s="179">
        <v>0.0049300000000000004</v>
      </c>
      <c r="R195" s="179">
        <f>Q195*H195</f>
        <v>0.059160000000000004</v>
      </c>
      <c r="S195" s="179">
        <v>0</v>
      </c>
      <c r="T195" s="180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81" t="s">
        <v>178</v>
      </c>
      <c r="AT195" s="181" t="s">
        <v>141</v>
      </c>
      <c r="AU195" s="181" t="s">
        <v>78</v>
      </c>
      <c r="AY195" s="17" t="s">
        <v>138</v>
      </c>
      <c r="BE195" s="182">
        <f>IF(N195="základní",J195,0)</f>
        <v>8712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7" t="s">
        <v>74</v>
      </c>
      <c r="BK195" s="182">
        <f>ROUND(I195*H195,2)</f>
        <v>8712</v>
      </c>
      <c r="BL195" s="17" t="s">
        <v>178</v>
      </c>
      <c r="BM195" s="181" t="s">
        <v>317</v>
      </c>
    </row>
    <row r="196" s="2" customFormat="1" ht="21.75" customHeight="1">
      <c r="A196" s="30"/>
      <c r="B196" s="170"/>
      <c r="C196" s="171" t="s">
        <v>318</v>
      </c>
      <c r="D196" s="171" t="s">
        <v>141</v>
      </c>
      <c r="E196" s="172" t="s">
        <v>319</v>
      </c>
      <c r="F196" s="173" t="s">
        <v>320</v>
      </c>
      <c r="G196" s="174" t="s">
        <v>177</v>
      </c>
      <c r="H196" s="175">
        <v>2</v>
      </c>
      <c r="I196" s="176">
        <v>1090</v>
      </c>
      <c r="J196" s="176">
        <f>ROUND(I196*H196,2)</f>
        <v>2180</v>
      </c>
      <c r="K196" s="173" t="s">
        <v>145</v>
      </c>
      <c r="L196" s="31"/>
      <c r="M196" s="177" t="s">
        <v>1</v>
      </c>
      <c r="N196" s="178" t="s">
        <v>35</v>
      </c>
      <c r="O196" s="179">
        <v>0.17799999999999999</v>
      </c>
      <c r="P196" s="179">
        <f>O196*H196</f>
        <v>0.35599999999999998</v>
      </c>
      <c r="Q196" s="179">
        <v>0.00077999999999999999</v>
      </c>
      <c r="R196" s="179">
        <f>Q196*H196</f>
        <v>0.00156</v>
      </c>
      <c r="S196" s="179">
        <v>0</v>
      </c>
      <c r="T196" s="180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81" t="s">
        <v>178</v>
      </c>
      <c r="AT196" s="181" t="s">
        <v>141</v>
      </c>
      <c r="AU196" s="181" t="s">
        <v>78</v>
      </c>
      <c r="AY196" s="17" t="s">
        <v>138</v>
      </c>
      <c r="BE196" s="182">
        <f>IF(N196="základní",J196,0)</f>
        <v>2180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17" t="s">
        <v>74</v>
      </c>
      <c r="BK196" s="182">
        <f>ROUND(I196*H196,2)</f>
        <v>2180</v>
      </c>
      <c r="BL196" s="17" t="s">
        <v>178</v>
      </c>
      <c r="BM196" s="181" t="s">
        <v>321</v>
      </c>
    </row>
    <row r="197" s="2" customFormat="1" ht="21.75" customHeight="1">
      <c r="A197" s="30"/>
      <c r="B197" s="170"/>
      <c r="C197" s="171" t="s">
        <v>322</v>
      </c>
      <c r="D197" s="171" t="s">
        <v>141</v>
      </c>
      <c r="E197" s="172" t="s">
        <v>323</v>
      </c>
      <c r="F197" s="173" t="s">
        <v>324</v>
      </c>
      <c r="G197" s="174" t="s">
        <v>219</v>
      </c>
      <c r="H197" s="175">
        <v>1</v>
      </c>
      <c r="I197" s="176">
        <v>377</v>
      </c>
      <c r="J197" s="176">
        <f>ROUND(I197*H197,2)</f>
        <v>377</v>
      </c>
      <c r="K197" s="173" t="s">
        <v>145</v>
      </c>
      <c r="L197" s="31"/>
      <c r="M197" s="177" t="s">
        <v>1</v>
      </c>
      <c r="N197" s="178" t="s">
        <v>35</v>
      </c>
      <c r="O197" s="179">
        <v>0.20000000000000001</v>
      </c>
      <c r="P197" s="179">
        <f>O197*H197</f>
        <v>0.20000000000000001</v>
      </c>
      <c r="Q197" s="179">
        <v>0.00018000000000000001</v>
      </c>
      <c r="R197" s="179">
        <f>Q197*H197</f>
        <v>0.00018000000000000001</v>
      </c>
      <c r="S197" s="179">
        <v>0</v>
      </c>
      <c r="T197" s="180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81" t="s">
        <v>178</v>
      </c>
      <c r="AT197" s="181" t="s">
        <v>141</v>
      </c>
      <c r="AU197" s="181" t="s">
        <v>78</v>
      </c>
      <c r="AY197" s="17" t="s">
        <v>138</v>
      </c>
      <c r="BE197" s="182">
        <f>IF(N197="základní",J197,0)</f>
        <v>377</v>
      </c>
      <c r="BF197" s="182">
        <f>IF(N197="snížená",J197,0)</f>
        <v>0</v>
      </c>
      <c r="BG197" s="182">
        <f>IF(N197="zákl. přenesená",J197,0)</f>
        <v>0</v>
      </c>
      <c r="BH197" s="182">
        <f>IF(N197="sníž. přenesená",J197,0)</f>
        <v>0</v>
      </c>
      <c r="BI197" s="182">
        <f>IF(N197="nulová",J197,0)</f>
        <v>0</v>
      </c>
      <c r="BJ197" s="17" t="s">
        <v>74</v>
      </c>
      <c r="BK197" s="182">
        <f>ROUND(I197*H197,2)</f>
        <v>377</v>
      </c>
      <c r="BL197" s="17" t="s">
        <v>178</v>
      </c>
      <c r="BM197" s="181" t="s">
        <v>325</v>
      </c>
    </row>
    <row r="198" s="2" customFormat="1" ht="24.15" customHeight="1">
      <c r="A198" s="30"/>
      <c r="B198" s="170"/>
      <c r="C198" s="171" t="s">
        <v>326</v>
      </c>
      <c r="D198" s="171" t="s">
        <v>141</v>
      </c>
      <c r="E198" s="172" t="s">
        <v>327</v>
      </c>
      <c r="F198" s="173" t="s">
        <v>328</v>
      </c>
      <c r="G198" s="174" t="s">
        <v>155</v>
      </c>
      <c r="H198" s="175">
        <v>0.060999999999999999</v>
      </c>
      <c r="I198" s="176">
        <v>810</v>
      </c>
      <c r="J198" s="176">
        <f>ROUND(I198*H198,2)</f>
        <v>49.409999999999997</v>
      </c>
      <c r="K198" s="173" t="s">
        <v>145</v>
      </c>
      <c r="L198" s="31"/>
      <c r="M198" s="177" t="s">
        <v>1</v>
      </c>
      <c r="N198" s="178" t="s">
        <v>35</v>
      </c>
      <c r="O198" s="179">
        <v>0.88600000000000001</v>
      </c>
      <c r="P198" s="179">
        <f>O198*H198</f>
        <v>0.054045999999999997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81" t="s">
        <v>178</v>
      </c>
      <c r="AT198" s="181" t="s">
        <v>141</v>
      </c>
      <c r="AU198" s="181" t="s">
        <v>78</v>
      </c>
      <c r="AY198" s="17" t="s">
        <v>138</v>
      </c>
      <c r="BE198" s="182">
        <f>IF(N198="základní",J198,0)</f>
        <v>49.409999999999997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17" t="s">
        <v>74</v>
      </c>
      <c r="BK198" s="182">
        <f>ROUND(I198*H198,2)</f>
        <v>49.409999999999997</v>
      </c>
      <c r="BL198" s="17" t="s">
        <v>178</v>
      </c>
      <c r="BM198" s="181" t="s">
        <v>329</v>
      </c>
    </row>
    <row r="199" s="12" customFormat="1" ht="22.8" customHeight="1">
      <c r="A199" s="12"/>
      <c r="B199" s="158"/>
      <c r="C199" s="12"/>
      <c r="D199" s="159" t="s">
        <v>69</v>
      </c>
      <c r="E199" s="168" t="s">
        <v>330</v>
      </c>
      <c r="F199" s="168" t="s">
        <v>331</v>
      </c>
      <c r="G199" s="12"/>
      <c r="H199" s="12"/>
      <c r="I199" s="12"/>
      <c r="J199" s="169">
        <f>BK199</f>
        <v>66961.800000000003</v>
      </c>
      <c r="K199" s="12"/>
      <c r="L199" s="158"/>
      <c r="M199" s="162"/>
      <c r="N199" s="163"/>
      <c r="O199" s="163"/>
      <c r="P199" s="164">
        <f>SUM(P200:P211)</f>
        <v>2.9531900000000002</v>
      </c>
      <c r="Q199" s="163"/>
      <c r="R199" s="164">
        <f>SUM(R200:R211)</f>
        <v>0.010479999999999998</v>
      </c>
      <c r="S199" s="163"/>
      <c r="T199" s="165">
        <f>SUM(T200:T211)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59" t="s">
        <v>78</v>
      </c>
      <c r="AT199" s="166" t="s">
        <v>69</v>
      </c>
      <c r="AU199" s="166" t="s">
        <v>74</v>
      </c>
      <c r="AY199" s="159" t="s">
        <v>138</v>
      </c>
      <c r="BK199" s="167">
        <f>SUM(BK200:BK211)</f>
        <v>66961.800000000003</v>
      </c>
    </row>
    <row r="200" s="2" customFormat="1" ht="24.15" customHeight="1">
      <c r="A200" s="30"/>
      <c r="B200" s="170"/>
      <c r="C200" s="171" t="s">
        <v>332</v>
      </c>
      <c r="D200" s="171" t="s">
        <v>141</v>
      </c>
      <c r="E200" s="172" t="s">
        <v>333</v>
      </c>
      <c r="F200" s="173" t="s">
        <v>334</v>
      </c>
      <c r="G200" s="174" t="s">
        <v>335</v>
      </c>
      <c r="H200" s="175">
        <v>1</v>
      </c>
      <c r="I200" s="176">
        <v>2290</v>
      </c>
      <c r="J200" s="176">
        <f>ROUND(I200*H200,2)</f>
        <v>2290</v>
      </c>
      <c r="K200" s="173" t="s">
        <v>145</v>
      </c>
      <c r="L200" s="31"/>
      <c r="M200" s="177" t="s">
        <v>1</v>
      </c>
      <c r="N200" s="178" t="s">
        <v>35</v>
      </c>
      <c r="O200" s="179">
        <v>0.14499999999999999</v>
      </c>
      <c r="P200" s="179">
        <f>O200*H200</f>
        <v>0.14499999999999999</v>
      </c>
      <c r="Q200" s="179">
        <v>0.00125</v>
      </c>
      <c r="R200" s="179">
        <f>Q200*H200</f>
        <v>0.00125</v>
      </c>
      <c r="S200" s="179">
        <v>0</v>
      </c>
      <c r="T200" s="180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81" t="s">
        <v>178</v>
      </c>
      <c r="AT200" s="181" t="s">
        <v>141</v>
      </c>
      <c r="AU200" s="181" t="s">
        <v>78</v>
      </c>
      <c r="AY200" s="17" t="s">
        <v>138</v>
      </c>
      <c r="BE200" s="182">
        <f>IF(N200="základní",J200,0)</f>
        <v>2290</v>
      </c>
      <c r="BF200" s="182">
        <f>IF(N200="snížená",J200,0)</f>
        <v>0</v>
      </c>
      <c r="BG200" s="182">
        <f>IF(N200="zákl. přenesená",J200,0)</f>
        <v>0</v>
      </c>
      <c r="BH200" s="182">
        <f>IF(N200="sníž. přenesená",J200,0)</f>
        <v>0</v>
      </c>
      <c r="BI200" s="182">
        <f>IF(N200="nulová",J200,0)</f>
        <v>0</v>
      </c>
      <c r="BJ200" s="17" t="s">
        <v>74</v>
      </c>
      <c r="BK200" s="182">
        <f>ROUND(I200*H200,2)</f>
        <v>2290</v>
      </c>
      <c r="BL200" s="17" t="s">
        <v>178</v>
      </c>
      <c r="BM200" s="181" t="s">
        <v>336</v>
      </c>
    </row>
    <row r="201" s="2" customFormat="1" ht="24.15" customHeight="1">
      <c r="A201" s="30"/>
      <c r="B201" s="170"/>
      <c r="C201" s="171" t="s">
        <v>337</v>
      </c>
      <c r="D201" s="171" t="s">
        <v>141</v>
      </c>
      <c r="E201" s="172" t="s">
        <v>333</v>
      </c>
      <c r="F201" s="173" t="s">
        <v>334</v>
      </c>
      <c r="G201" s="174" t="s">
        <v>335</v>
      </c>
      <c r="H201" s="175">
        <v>3</v>
      </c>
      <c r="I201" s="176">
        <v>2290</v>
      </c>
      <c r="J201" s="176">
        <f>ROUND(I201*H201,2)</f>
        <v>6870</v>
      </c>
      <c r="K201" s="173" t="s">
        <v>145</v>
      </c>
      <c r="L201" s="31"/>
      <c r="M201" s="177" t="s">
        <v>1</v>
      </c>
      <c r="N201" s="178" t="s">
        <v>35</v>
      </c>
      <c r="O201" s="179">
        <v>0.14499999999999999</v>
      </c>
      <c r="P201" s="179">
        <f>O201*H201</f>
        <v>0.43499999999999994</v>
      </c>
      <c r="Q201" s="179">
        <v>0.00125</v>
      </c>
      <c r="R201" s="179">
        <f>Q201*H201</f>
        <v>0.0037499999999999999</v>
      </c>
      <c r="S201" s="179">
        <v>0</v>
      </c>
      <c r="T201" s="180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81" t="s">
        <v>178</v>
      </c>
      <c r="AT201" s="181" t="s">
        <v>141</v>
      </c>
      <c r="AU201" s="181" t="s">
        <v>78</v>
      </c>
      <c r="AY201" s="17" t="s">
        <v>138</v>
      </c>
      <c r="BE201" s="182">
        <f>IF(N201="základní",J201,0)</f>
        <v>6870</v>
      </c>
      <c r="BF201" s="182">
        <f>IF(N201="snížená",J201,0)</f>
        <v>0</v>
      </c>
      <c r="BG201" s="182">
        <f>IF(N201="zákl. přenesená",J201,0)</f>
        <v>0</v>
      </c>
      <c r="BH201" s="182">
        <f>IF(N201="sníž. přenesená",J201,0)</f>
        <v>0</v>
      </c>
      <c r="BI201" s="182">
        <f>IF(N201="nulová",J201,0)</f>
        <v>0</v>
      </c>
      <c r="BJ201" s="17" t="s">
        <v>74</v>
      </c>
      <c r="BK201" s="182">
        <f>ROUND(I201*H201,2)</f>
        <v>6870</v>
      </c>
      <c r="BL201" s="17" t="s">
        <v>178</v>
      </c>
      <c r="BM201" s="181" t="s">
        <v>338</v>
      </c>
    </row>
    <row r="202" s="2" customFormat="1" ht="21.75" customHeight="1">
      <c r="A202" s="30"/>
      <c r="B202" s="170"/>
      <c r="C202" s="171" t="s">
        <v>339</v>
      </c>
      <c r="D202" s="171" t="s">
        <v>141</v>
      </c>
      <c r="E202" s="172" t="s">
        <v>340</v>
      </c>
      <c r="F202" s="173" t="s">
        <v>341</v>
      </c>
      <c r="G202" s="174" t="s">
        <v>335</v>
      </c>
      <c r="H202" s="175">
        <v>1</v>
      </c>
      <c r="I202" s="176">
        <v>5010</v>
      </c>
      <c r="J202" s="176">
        <f>ROUND(I202*H202,2)</f>
        <v>5010</v>
      </c>
      <c r="K202" s="173" t="s">
        <v>145</v>
      </c>
      <c r="L202" s="31"/>
      <c r="M202" s="177" t="s">
        <v>1</v>
      </c>
      <c r="N202" s="178" t="s">
        <v>35</v>
      </c>
      <c r="O202" s="179">
        <v>2.3570000000000002</v>
      </c>
      <c r="P202" s="179">
        <f>O202*H202</f>
        <v>2.3570000000000002</v>
      </c>
      <c r="Q202" s="179">
        <v>0.0054799999999999996</v>
      </c>
      <c r="R202" s="179">
        <f>Q202*H202</f>
        <v>0.0054799999999999996</v>
      </c>
      <c r="S202" s="179">
        <v>0</v>
      </c>
      <c r="T202" s="180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81" t="s">
        <v>178</v>
      </c>
      <c r="AT202" s="181" t="s">
        <v>141</v>
      </c>
      <c r="AU202" s="181" t="s">
        <v>78</v>
      </c>
      <c r="AY202" s="17" t="s">
        <v>138</v>
      </c>
      <c r="BE202" s="182">
        <f>IF(N202="základní",J202,0)</f>
        <v>5010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17" t="s">
        <v>74</v>
      </c>
      <c r="BK202" s="182">
        <f>ROUND(I202*H202,2)</f>
        <v>5010</v>
      </c>
      <c r="BL202" s="17" t="s">
        <v>178</v>
      </c>
      <c r="BM202" s="181" t="s">
        <v>342</v>
      </c>
    </row>
    <row r="203" s="2" customFormat="1" ht="21.75" customHeight="1">
      <c r="A203" s="30"/>
      <c r="B203" s="170"/>
      <c r="C203" s="171" t="s">
        <v>343</v>
      </c>
      <c r="D203" s="171" t="s">
        <v>141</v>
      </c>
      <c r="E203" s="172" t="s">
        <v>344</v>
      </c>
      <c r="F203" s="173" t="s">
        <v>345</v>
      </c>
      <c r="G203" s="174" t="s">
        <v>236</v>
      </c>
      <c r="H203" s="175">
        <v>1</v>
      </c>
      <c r="I203" s="176">
        <v>8000</v>
      </c>
      <c r="J203" s="176">
        <f>ROUND(I203*H203,2)</f>
        <v>8000</v>
      </c>
      <c r="K203" s="173" t="s">
        <v>1</v>
      </c>
      <c r="L203" s="31"/>
      <c r="M203" s="177" t="s">
        <v>1</v>
      </c>
      <c r="N203" s="178" t="s">
        <v>35</v>
      </c>
      <c r="O203" s="179">
        <v>0</v>
      </c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81" t="s">
        <v>146</v>
      </c>
      <c r="AT203" s="181" t="s">
        <v>141</v>
      </c>
      <c r="AU203" s="181" t="s">
        <v>78</v>
      </c>
      <c r="AY203" s="17" t="s">
        <v>138</v>
      </c>
      <c r="BE203" s="182">
        <f>IF(N203="základní",J203,0)</f>
        <v>8000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17" t="s">
        <v>74</v>
      </c>
      <c r="BK203" s="182">
        <f>ROUND(I203*H203,2)</f>
        <v>8000</v>
      </c>
      <c r="BL203" s="17" t="s">
        <v>146</v>
      </c>
      <c r="BM203" s="181" t="s">
        <v>346</v>
      </c>
    </row>
    <row r="204" s="2" customFormat="1" ht="16.5" customHeight="1">
      <c r="A204" s="30"/>
      <c r="B204" s="170"/>
      <c r="C204" s="171" t="s">
        <v>347</v>
      </c>
      <c r="D204" s="171" t="s">
        <v>141</v>
      </c>
      <c r="E204" s="172" t="s">
        <v>348</v>
      </c>
      <c r="F204" s="173" t="s">
        <v>349</v>
      </c>
      <c r="G204" s="174" t="s">
        <v>350</v>
      </c>
      <c r="H204" s="175">
        <v>12</v>
      </c>
      <c r="I204" s="176">
        <v>897</v>
      </c>
      <c r="J204" s="176">
        <f>ROUND(I204*H204,2)</f>
        <v>10764</v>
      </c>
      <c r="K204" s="173" t="s">
        <v>1</v>
      </c>
      <c r="L204" s="31"/>
      <c r="M204" s="177" t="s">
        <v>1</v>
      </c>
      <c r="N204" s="178" t="s">
        <v>35</v>
      </c>
      <c r="O204" s="179">
        <v>0</v>
      </c>
      <c r="P204" s="179">
        <f>O204*H204</f>
        <v>0</v>
      </c>
      <c r="Q204" s="179">
        <v>0</v>
      </c>
      <c r="R204" s="179">
        <f>Q204*H204</f>
        <v>0</v>
      </c>
      <c r="S204" s="179">
        <v>0</v>
      </c>
      <c r="T204" s="180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81" t="s">
        <v>146</v>
      </c>
      <c r="AT204" s="181" t="s">
        <v>141</v>
      </c>
      <c r="AU204" s="181" t="s">
        <v>78</v>
      </c>
      <c r="AY204" s="17" t="s">
        <v>138</v>
      </c>
      <c r="BE204" s="182">
        <f>IF(N204="základní",J204,0)</f>
        <v>10764</v>
      </c>
      <c r="BF204" s="182">
        <f>IF(N204="snížená",J204,0)</f>
        <v>0</v>
      </c>
      <c r="BG204" s="182">
        <f>IF(N204="zákl. přenesená",J204,0)</f>
        <v>0</v>
      </c>
      <c r="BH204" s="182">
        <f>IF(N204="sníž. přenesená",J204,0)</f>
        <v>0</v>
      </c>
      <c r="BI204" s="182">
        <f>IF(N204="nulová",J204,0)</f>
        <v>0</v>
      </c>
      <c r="BJ204" s="17" t="s">
        <v>74</v>
      </c>
      <c r="BK204" s="182">
        <f>ROUND(I204*H204,2)</f>
        <v>10764</v>
      </c>
      <c r="BL204" s="17" t="s">
        <v>146</v>
      </c>
      <c r="BM204" s="181" t="s">
        <v>351</v>
      </c>
    </row>
    <row r="205" s="2" customFormat="1" ht="24.15" customHeight="1">
      <c r="A205" s="30"/>
      <c r="B205" s="170"/>
      <c r="C205" s="171" t="s">
        <v>352</v>
      </c>
      <c r="D205" s="171" t="s">
        <v>141</v>
      </c>
      <c r="E205" s="172" t="s">
        <v>353</v>
      </c>
      <c r="F205" s="173" t="s">
        <v>354</v>
      </c>
      <c r="G205" s="174" t="s">
        <v>236</v>
      </c>
      <c r="H205" s="175">
        <v>1</v>
      </c>
      <c r="I205" s="176">
        <v>7161</v>
      </c>
      <c r="J205" s="176">
        <f>ROUND(I205*H205,2)</f>
        <v>7161</v>
      </c>
      <c r="K205" s="173" t="s">
        <v>1</v>
      </c>
      <c r="L205" s="31"/>
      <c r="M205" s="177" t="s">
        <v>1</v>
      </c>
      <c r="N205" s="178" t="s">
        <v>35</v>
      </c>
      <c r="O205" s="179">
        <v>0</v>
      </c>
      <c r="P205" s="179">
        <f>O205*H205</f>
        <v>0</v>
      </c>
      <c r="Q205" s="179">
        <v>0</v>
      </c>
      <c r="R205" s="179">
        <f>Q205*H205</f>
        <v>0</v>
      </c>
      <c r="S205" s="179">
        <v>0</v>
      </c>
      <c r="T205" s="180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81" t="s">
        <v>146</v>
      </c>
      <c r="AT205" s="181" t="s">
        <v>141</v>
      </c>
      <c r="AU205" s="181" t="s">
        <v>78</v>
      </c>
      <c r="AY205" s="17" t="s">
        <v>138</v>
      </c>
      <c r="BE205" s="182">
        <f>IF(N205="základní",J205,0)</f>
        <v>7161</v>
      </c>
      <c r="BF205" s="182">
        <f>IF(N205="snížená",J205,0)</f>
        <v>0</v>
      </c>
      <c r="BG205" s="182">
        <f>IF(N205="zákl. přenesená",J205,0)</f>
        <v>0</v>
      </c>
      <c r="BH205" s="182">
        <f>IF(N205="sníž. přenesená",J205,0)</f>
        <v>0</v>
      </c>
      <c r="BI205" s="182">
        <f>IF(N205="nulová",J205,0)</f>
        <v>0</v>
      </c>
      <c r="BJ205" s="17" t="s">
        <v>74</v>
      </c>
      <c r="BK205" s="182">
        <f>ROUND(I205*H205,2)</f>
        <v>7161</v>
      </c>
      <c r="BL205" s="17" t="s">
        <v>146</v>
      </c>
      <c r="BM205" s="181" t="s">
        <v>355</v>
      </c>
    </row>
    <row r="206" s="2" customFormat="1" ht="33" customHeight="1">
      <c r="A206" s="30"/>
      <c r="B206" s="170"/>
      <c r="C206" s="171" t="s">
        <v>356</v>
      </c>
      <c r="D206" s="171" t="s">
        <v>141</v>
      </c>
      <c r="E206" s="172" t="s">
        <v>357</v>
      </c>
      <c r="F206" s="173" t="s">
        <v>358</v>
      </c>
      <c r="G206" s="174" t="s">
        <v>219</v>
      </c>
      <c r="H206" s="175">
        <v>1</v>
      </c>
      <c r="I206" s="176">
        <v>4122</v>
      </c>
      <c r="J206" s="176">
        <f>ROUND(I206*H206,2)</f>
        <v>4122</v>
      </c>
      <c r="K206" s="173" t="s">
        <v>1</v>
      </c>
      <c r="L206" s="31"/>
      <c r="M206" s="177" t="s">
        <v>1</v>
      </c>
      <c r="N206" s="178" t="s">
        <v>35</v>
      </c>
      <c r="O206" s="179">
        <v>0</v>
      </c>
      <c r="P206" s="179">
        <f>O206*H206</f>
        <v>0</v>
      </c>
      <c r="Q206" s="179">
        <v>0</v>
      </c>
      <c r="R206" s="179">
        <f>Q206*H206</f>
        <v>0</v>
      </c>
      <c r="S206" s="179">
        <v>0</v>
      </c>
      <c r="T206" s="180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81" t="s">
        <v>146</v>
      </c>
      <c r="AT206" s="181" t="s">
        <v>141</v>
      </c>
      <c r="AU206" s="181" t="s">
        <v>78</v>
      </c>
      <c r="AY206" s="17" t="s">
        <v>138</v>
      </c>
      <c r="BE206" s="182">
        <f>IF(N206="základní",J206,0)</f>
        <v>4122</v>
      </c>
      <c r="BF206" s="182">
        <f>IF(N206="snížená",J206,0)</f>
        <v>0</v>
      </c>
      <c r="BG206" s="182">
        <f>IF(N206="zákl. přenesená",J206,0)</f>
        <v>0</v>
      </c>
      <c r="BH206" s="182">
        <f>IF(N206="sníž. přenesená",J206,0)</f>
        <v>0</v>
      </c>
      <c r="BI206" s="182">
        <f>IF(N206="nulová",J206,0)</f>
        <v>0</v>
      </c>
      <c r="BJ206" s="17" t="s">
        <v>74</v>
      </c>
      <c r="BK206" s="182">
        <f>ROUND(I206*H206,2)</f>
        <v>4122</v>
      </c>
      <c r="BL206" s="17" t="s">
        <v>146</v>
      </c>
      <c r="BM206" s="181" t="s">
        <v>359</v>
      </c>
    </row>
    <row r="207" s="2" customFormat="1" ht="24.15" customHeight="1">
      <c r="A207" s="30"/>
      <c r="B207" s="170"/>
      <c r="C207" s="171" t="s">
        <v>360</v>
      </c>
      <c r="D207" s="171" t="s">
        <v>141</v>
      </c>
      <c r="E207" s="172" t="s">
        <v>361</v>
      </c>
      <c r="F207" s="173" t="s">
        <v>362</v>
      </c>
      <c r="G207" s="174" t="s">
        <v>219</v>
      </c>
      <c r="H207" s="175">
        <v>1</v>
      </c>
      <c r="I207" s="176">
        <v>3040</v>
      </c>
      <c r="J207" s="176">
        <f>ROUND(I207*H207,2)</f>
        <v>3040</v>
      </c>
      <c r="K207" s="173" t="s">
        <v>1</v>
      </c>
      <c r="L207" s="31"/>
      <c r="M207" s="177" t="s">
        <v>1</v>
      </c>
      <c r="N207" s="178" t="s">
        <v>35</v>
      </c>
      <c r="O207" s="179">
        <v>0</v>
      </c>
      <c r="P207" s="179">
        <f>O207*H207</f>
        <v>0</v>
      </c>
      <c r="Q207" s="179">
        <v>0</v>
      </c>
      <c r="R207" s="179">
        <f>Q207*H207</f>
        <v>0</v>
      </c>
      <c r="S207" s="179">
        <v>0</v>
      </c>
      <c r="T207" s="180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81" t="s">
        <v>146</v>
      </c>
      <c r="AT207" s="181" t="s">
        <v>141</v>
      </c>
      <c r="AU207" s="181" t="s">
        <v>78</v>
      </c>
      <c r="AY207" s="17" t="s">
        <v>138</v>
      </c>
      <c r="BE207" s="182">
        <f>IF(N207="základní",J207,0)</f>
        <v>3040</v>
      </c>
      <c r="BF207" s="182">
        <f>IF(N207="snížená",J207,0)</f>
        <v>0</v>
      </c>
      <c r="BG207" s="182">
        <f>IF(N207="zákl. přenesená",J207,0)</f>
        <v>0</v>
      </c>
      <c r="BH207" s="182">
        <f>IF(N207="sníž. přenesená",J207,0)</f>
        <v>0</v>
      </c>
      <c r="BI207" s="182">
        <f>IF(N207="nulová",J207,0)</f>
        <v>0</v>
      </c>
      <c r="BJ207" s="17" t="s">
        <v>74</v>
      </c>
      <c r="BK207" s="182">
        <f>ROUND(I207*H207,2)</f>
        <v>3040</v>
      </c>
      <c r="BL207" s="17" t="s">
        <v>146</v>
      </c>
      <c r="BM207" s="181" t="s">
        <v>363</v>
      </c>
    </row>
    <row r="208" s="2" customFormat="1" ht="16.5" customHeight="1">
      <c r="A208" s="30"/>
      <c r="B208" s="170"/>
      <c r="C208" s="171" t="s">
        <v>364</v>
      </c>
      <c r="D208" s="171" t="s">
        <v>141</v>
      </c>
      <c r="E208" s="172" t="s">
        <v>365</v>
      </c>
      <c r="F208" s="173" t="s">
        <v>366</v>
      </c>
      <c r="G208" s="174" t="s">
        <v>219</v>
      </c>
      <c r="H208" s="175">
        <v>1</v>
      </c>
      <c r="I208" s="176">
        <v>682</v>
      </c>
      <c r="J208" s="176">
        <f>ROUND(I208*H208,2)</f>
        <v>682</v>
      </c>
      <c r="K208" s="173" t="s">
        <v>1</v>
      </c>
      <c r="L208" s="31"/>
      <c r="M208" s="177" t="s">
        <v>1</v>
      </c>
      <c r="N208" s="178" t="s">
        <v>35</v>
      </c>
      <c r="O208" s="179">
        <v>0</v>
      </c>
      <c r="P208" s="179">
        <f>O208*H208</f>
        <v>0</v>
      </c>
      <c r="Q208" s="179">
        <v>0</v>
      </c>
      <c r="R208" s="179">
        <f>Q208*H208</f>
        <v>0</v>
      </c>
      <c r="S208" s="179">
        <v>0</v>
      </c>
      <c r="T208" s="180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81" t="s">
        <v>146</v>
      </c>
      <c r="AT208" s="181" t="s">
        <v>141</v>
      </c>
      <c r="AU208" s="181" t="s">
        <v>78</v>
      </c>
      <c r="AY208" s="17" t="s">
        <v>138</v>
      </c>
      <c r="BE208" s="182">
        <f>IF(N208="základní",J208,0)</f>
        <v>682</v>
      </c>
      <c r="BF208" s="182">
        <f>IF(N208="snížená",J208,0)</f>
        <v>0</v>
      </c>
      <c r="BG208" s="182">
        <f>IF(N208="zákl. přenesená",J208,0)</f>
        <v>0</v>
      </c>
      <c r="BH208" s="182">
        <f>IF(N208="sníž. přenesená",J208,0)</f>
        <v>0</v>
      </c>
      <c r="BI208" s="182">
        <f>IF(N208="nulová",J208,0)</f>
        <v>0</v>
      </c>
      <c r="BJ208" s="17" t="s">
        <v>74</v>
      </c>
      <c r="BK208" s="182">
        <f>ROUND(I208*H208,2)</f>
        <v>682</v>
      </c>
      <c r="BL208" s="17" t="s">
        <v>146</v>
      </c>
      <c r="BM208" s="181" t="s">
        <v>367</v>
      </c>
    </row>
    <row r="209" s="2" customFormat="1" ht="16.5" customHeight="1">
      <c r="A209" s="30"/>
      <c r="B209" s="170"/>
      <c r="C209" s="171" t="s">
        <v>368</v>
      </c>
      <c r="D209" s="171" t="s">
        <v>141</v>
      </c>
      <c r="E209" s="172" t="s">
        <v>369</v>
      </c>
      <c r="F209" s="173" t="s">
        <v>370</v>
      </c>
      <c r="G209" s="174" t="s">
        <v>219</v>
      </c>
      <c r="H209" s="175">
        <v>1</v>
      </c>
      <c r="I209" s="176">
        <v>9074</v>
      </c>
      <c r="J209" s="176">
        <f>ROUND(I209*H209,2)</f>
        <v>9074</v>
      </c>
      <c r="K209" s="173" t="s">
        <v>1</v>
      </c>
      <c r="L209" s="31"/>
      <c r="M209" s="177" t="s">
        <v>1</v>
      </c>
      <c r="N209" s="178" t="s">
        <v>35</v>
      </c>
      <c r="O209" s="179">
        <v>0</v>
      </c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81" t="s">
        <v>146</v>
      </c>
      <c r="AT209" s="181" t="s">
        <v>141</v>
      </c>
      <c r="AU209" s="181" t="s">
        <v>78</v>
      </c>
      <c r="AY209" s="17" t="s">
        <v>138</v>
      </c>
      <c r="BE209" s="182">
        <f>IF(N209="základní",J209,0)</f>
        <v>9074</v>
      </c>
      <c r="BF209" s="182">
        <f>IF(N209="snížená",J209,0)</f>
        <v>0</v>
      </c>
      <c r="BG209" s="182">
        <f>IF(N209="zákl. přenesená",J209,0)</f>
        <v>0</v>
      </c>
      <c r="BH209" s="182">
        <f>IF(N209="sníž. přenesená",J209,0)</f>
        <v>0</v>
      </c>
      <c r="BI209" s="182">
        <f>IF(N209="nulová",J209,0)</f>
        <v>0</v>
      </c>
      <c r="BJ209" s="17" t="s">
        <v>74</v>
      </c>
      <c r="BK209" s="182">
        <f>ROUND(I209*H209,2)</f>
        <v>9074</v>
      </c>
      <c r="BL209" s="17" t="s">
        <v>146</v>
      </c>
      <c r="BM209" s="181" t="s">
        <v>371</v>
      </c>
    </row>
    <row r="210" s="2" customFormat="1" ht="24.15" customHeight="1">
      <c r="A210" s="30"/>
      <c r="B210" s="170"/>
      <c r="C210" s="171" t="s">
        <v>372</v>
      </c>
      <c r="D210" s="171" t="s">
        <v>141</v>
      </c>
      <c r="E210" s="172" t="s">
        <v>373</v>
      </c>
      <c r="F210" s="173" t="s">
        <v>374</v>
      </c>
      <c r="G210" s="174" t="s">
        <v>219</v>
      </c>
      <c r="H210" s="175">
        <v>1</v>
      </c>
      <c r="I210" s="176">
        <v>9934</v>
      </c>
      <c r="J210" s="176">
        <f>ROUND(I210*H210,2)</f>
        <v>9934</v>
      </c>
      <c r="K210" s="173" t="s">
        <v>1</v>
      </c>
      <c r="L210" s="31"/>
      <c r="M210" s="177" t="s">
        <v>1</v>
      </c>
      <c r="N210" s="178" t="s">
        <v>35</v>
      </c>
      <c r="O210" s="179">
        <v>0</v>
      </c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81" t="s">
        <v>146</v>
      </c>
      <c r="AT210" s="181" t="s">
        <v>141</v>
      </c>
      <c r="AU210" s="181" t="s">
        <v>78</v>
      </c>
      <c r="AY210" s="17" t="s">
        <v>138</v>
      </c>
      <c r="BE210" s="182">
        <f>IF(N210="základní",J210,0)</f>
        <v>9934</v>
      </c>
      <c r="BF210" s="182">
        <f>IF(N210="snížená",J210,0)</f>
        <v>0</v>
      </c>
      <c r="BG210" s="182">
        <f>IF(N210="zákl. přenesená",J210,0)</f>
        <v>0</v>
      </c>
      <c r="BH210" s="182">
        <f>IF(N210="sníž. přenesená",J210,0)</f>
        <v>0</v>
      </c>
      <c r="BI210" s="182">
        <f>IF(N210="nulová",J210,0)</f>
        <v>0</v>
      </c>
      <c r="BJ210" s="17" t="s">
        <v>74</v>
      </c>
      <c r="BK210" s="182">
        <f>ROUND(I210*H210,2)</f>
        <v>9934</v>
      </c>
      <c r="BL210" s="17" t="s">
        <v>146</v>
      </c>
      <c r="BM210" s="181" t="s">
        <v>375</v>
      </c>
    </row>
    <row r="211" s="2" customFormat="1" ht="24.15" customHeight="1">
      <c r="A211" s="30"/>
      <c r="B211" s="170"/>
      <c r="C211" s="171" t="s">
        <v>376</v>
      </c>
      <c r="D211" s="171" t="s">
        <v>141</v>
      </c>
      <c r="E211" s="172" t="s">
        <v>377</v>
      </c>
      <c r="F211" s="173" t="s">
        <v>378</v>
      </c>
      <c r="G211" s="174" t="s">
        <v>155</v>
      </c>
      <c r="H211" s="175">
        <v>0.01</v>
      </c>
      <c r="I211" s="176">
        <v>1480</v>
      </c>
      <c r="J211" s="176">
        <f>ROUND(I211*H211,2)</f>
        <v>14.800000000000001</v>
      </c>
      <c r="K211" s="173" t="s">
        <v>145</v>
      </c>
      <c r="L211" s="31"/>
      <c r="M211" s="177" t="s">
        <v>1</v>
      </c>
      <c r="N211" s="178" t="s">
        <v>35</v>
      </c>
      <c r="O211" s="179">
        <v>1.619</v>
      </c>
      <c r="P211" s="179">
        <f>O211*H211</f>
        <v>0.01619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81" t="s">
        <v>178</v>
      </c>
      <c r="AT211" s="181" t="s">
        <v>141</v>
      </c>
      <c r="AU211" s="181" t="s">
        <v>78</v>
      </c>
      <c r="AY211" s="17" t="s">
        <v>138</v>
      </c>
      <c r="BE211" s="182">
        <f>IF(N211="základní",J211,0)</f>
        <v>14.800000000000001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17" t="s">
        <v>74</v>
      </c>
      <c r="BK211" s="182">
        <f>ROUND(I211*H211,2)</f>
        <v>14.800000000000001</v>
      </c>
      <c r="BL211" s="17" t="s">
        <v>178</v>
      </c>
      <c r="BM211" s="181" t="s">
        <v>379</v>
      </c>
    </row>
    <row r="212" s="12" customFormat="1" ht="22.8" customHeight="1">
      <c r="A212" s="12"/>
      <c r="B212" s="158"/>
      <c r="C212" s="12"/>
      <c r="D212" s="159" t="s">
        <v>69</v>
      </c>
      <c r="E212" s="168" t="s">
        <v>380</v>
      </c>
      <c r="F212" s="168" t="s">
        <v>381</v>
      </c>
      <c r="G212" s="12"/>
      <c r="H212" s="12"/>
      <c r="I212" s="12"/>
      <c r="J212" s="169">
        <f>BK212</f>
        <v>239262.95000000001</v>
      </c>
      <c r="K212" s="12"/>
      <c r="L212" s="158"/>
      <c r="M212" s="162"/>
      <c r="N212" s="163"/>
      <c r="O212" s="163"/>
      <c r="P212" s="164">
        <f>SUM(P213:P221)</f>
        <v>24.500574999999998</v>
      </c>
      <c r="Q212" s="163"/>
      <c r="R212" s="164">
        <f>SUM(R213:R221)</f>
        <v>0.11509999999999999</v>
      </c>
      <c r="S212" s="163"/>
      <c r="T212" s="165">
        <f>SUM(T213:T221)</f>
        <v>1.425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59" t="s">
        <v>78</v>
      </c>
      <c r="AT212" s="166" t="s">
        <v>69</v>
      </c>
      <c r="AU212" s="166" t="s">
        <v>74</v>
      </c>
      <c r="AY212" s="159" t="s">
        <v>138</v>
      </c>
      <c r="BK212" s="167">
        <f>SUM(BK213:BK221)</f>
        <v>239262.95000000001</v>
      </c>
    </row>
    <row r="213" s="2" customFormat="1" ht="24.15" customHeight="1">
      <c r="A213" s="30"/>
      <c r="B213" s="170"/>
      <c r="C213" s="171" t="s">
        <v>382</v>
      </c>
      <c r="D213" s="171" t="s">
        <v>141</v>
      </c>
      <c r="E213" s="172" t="s">
        <v>383</v>
      </c>
      <c r="F213" s="173" t="s">
        <v>384</v>
      </c>
      <c r="G213" s="174" t="s">
        <v>219</v>
      </c>
      <c r="H213" s="175">
        <v>4</v>
      </c>
      <c r="I213" s="176">
        <v>1710</v>
      </c>
      <c r="J213" s="176">
        <f>ROUND(I213*H213,2)</f>
        <v>6840</v>
      </c>
      <c r="K213" s="173" t="s">
        <v>145</v>
      </c>
      <c r="L213" s="31"/>
      <c r="M213" s="177" t="s">
        <v>1</v>
      </c>
      <c r="N213" s="178" t="s">
        <v>35</v>
      </c>
      <c r="O213" s="179">
        <v>2.915</v>
      </c>
      <c r="P213" s="179">
        <f>O213*H213</f>
        <v>11.66</v>
      </c>
      <c r="Q213" s="179">
        <v>0.00017000000000000001</v>
      </c>
      <c r="R213" s="179">
        <f>Q213*H213</f>
        <v>0.00068000000000000005</v>
      </c>
      <c r="S213" s="179">
        <v>0.35625000000000001</v>
      </c>
      <c r="T213" s="180">
        <f>S213*H213</f>
        <v>1.425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81" t="s">
        <v>178</v>
      </c>
      <c r="AT213" s="181" t="s">
        <v>141</v>
      </c>
      <c r="AU213" s="181" t="s">
        <v>78</v>
      </c>
      <c r="AY213" s="17" t="s">
        <v>138</v>
      </c>
      <c r="BE213" s="182">
        <f>IF(N213="základní",J213,0)</f>
        <v>6840</v>
      </c>
      <c r="BF213" s="182">
        <f>IF(N213="snížená",J213,0)</f>
        <v>0</v>
      </c>
      <c r="BG213" s="182">
        <f>IF(N213="zákl. přenesená",J213,0)</f>
        <v>0</v>
      </c>
      <c r="BH213" s="182">
        <f>IF(N213="sníž. přenesená",J213,0)</f>
        <v>0</v>
      </c>
      <c r="BI213" s="182">
        <f>IF(N213="nulová",J213,0)</f>
        <v>0</v>
      </c>
      <c r="BJ213" s="17" t="s">
        <v>74</v>
      </c>
      <c r="BK213" s="182">
        <f>ROUND(I213*H213,2)</f>
        <v>6840</v>
      </c>
      <c r="BL213" s="17" t="s">
        <v>178</v>
      </c>
      <c r="BM213" s="181" t="s">
        <v>385</v>
      </c>
    </row>
    <row r="214" s="2" customFormat="1" ht="24.15" customHeight="1">
      <c r="A214" s="30"/>
      <c r="B214" s="170"/>
      <c r="C214" s="171" t="s">
        <v>386</v>
      </c>
      <c r="D214" s="171" t="s">
        <v>141</v>
      </c>
      <c r="E214" s="172" t="s">
        <v>387</v>
      </c>
      <c r="F214" s="173" t="s">
        <v>388</v>
      </c>
      <c r="G214" s="174" t="s">
        <v>335</v>
      </c>
      <c r="H214" s="175">
        <v>2</v>
      </c>
      <c r="I214" s="176">
        <v>114000</v>
      </c>
      <c r="J214" s="176">
        <f>ROUND(I214*H214,2)</f>
        <v>228000</v>
      </c>
      <c r="K214" s="173" t="s">
        <v>145</v>
      </c>
      <c r="L214" s="31"/>
      <c r="M214" s="177" t="s">
        <v>1</v>
      </c>
      <c r="N214" s="178" t="s">
        <v>35</v>
      </c>
      <c r="O214" s="179">
        <v>6.2359999999999998</v>
      </c>
      <c r="P214" s="179">
        <f>O214*H214</f>
        <v>12.472</v>
      </c>
      <c r="Q214" s="179">
        <v>0.057209999999999997</v>
      </c>
      <c r="R214" s="179">
        <f>Q214*H214</f>
        <v>0.11441999999999999</v>
      </c>
      <c r="S214" s="179">
        <v>0</v>
      </c>
      <c r="T214" s="180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81" t="s">
        <v>178</v>
      </c>
      <c r="AT214" s="181" t="s">
        <v>141</v>
      </c>
      <c r="AU214" s="181" t="s">
        <v>78</v>
      </c>
      <c r="AY214" s="17" t="s">
        <v>138</v>
      </c>
      <c r="BE214" s="182">
        <f>IF(N214="základní",J214,0)</f>
        <v>228000</v>
      </c>
      <c r="BF214" s="182">
        <f>IF(N214="snížená",J214,0)</f>
        <v>0</v>
      </c>
      <c r="BG214" s="182">
        <f>IF(N214="zákl. přenesená",J214,0)</f>
        <v>0</v>
      </c>
      <c r="BH214" s="182">
        <f>IF(N214="sníž. přenesená",J214,0)</f>
        <v>0</v>
      </c>
      <c r="BI214" s="182">
        <f>IF(N214="nulová",J214,0)</f>
        <v>0</v>
      </c>
      <c r="BJ214" s="17" t="s">
        <v>74</v>
      </c>
      <c r="BK214" s="182">
        <f>ROUND(I214*H214,2)</f>
        <v>228000</v>
      </c>
      <c r="BL214" s="17" t="s">
        <v>178</v>
      </c>
      <c r="BM214" s="181" t="s">
        <v>389</v>
      </c>
    </row>
    <row r="215" s="2" customFormat="1">
      <c r="A215" s="30"/>
      <c r="B215" s="31"/>
      <c r="C215" s="30"/>
      <c r="D215" s="183" t="s">
        <v>168</v>
      </c>
      <c r="E215" s="30"/>
      <c r="F215" s="184" t="s">
        <v>390</v>
      </c>
      <c r="G215" s="30"/>
      <c r="H215" s="30"/>
      <c r="I215" s="30"/>
      <c r="J215" s="30"/>
      <c r="K215" s="30"/>
      <c r="L215" s="31"/>
      <c r="M215" s="185"/>
      <c r="N215" s="186"/>
      <c r="O215" s="68"/>
      <c r="P215" s="68"/>
      <c r="Q215" s="68"/>
      <c r="R215" s="68"/>
      <c r="S215" s="68"/>
      <c r="T215" s="69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T215" s="17" t="s">
        <v>168</v>
      </c>
      <c r="AU215" s="17" t="s">
        <v>78</v>
      </c>
    </row>
    <row r="216" s="13" customFormat="1">
      <c r="A216" s="13"/>
      <c r="B216" s="196"/>
      <c r="C216" s="13"/>
      <c r="D216" s="183" t="s">
        <v>186</v>
      </c>
      <c r="E216" s="202" t="s">
        <v>1</v>
      </c>
      <c r="F216" s="197" t="s">
        <v>391</v>
      </c>
      <c r="G216" s="13"/>
      <c r="H216" s="198">
        <v>2</v>
      </c>
      <c r="I216" s="13"/>
      <c r="J216" s="13"/>
      <c r="K216" s="13"/>
      <c r="L216" s="196"/>
      <c r="M216" s="199"/>
      <c r="N216" s="200"/>
      <c r="O216" s="200"/>
      <c r="P216" s="200"/>
      <c r="Q216" s="200"/>
      <c r="R216" s="200"/>
      <c r="S216" s="200"/>
      <c r="T216" s="20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02" t="s">
        <v>186</v>
      </c>
      <c r="AU216" s="202" t="s">
        <v>78</v>
      </c>
      <c r="AV216" s="13" t="s">
        <v>78</v>
      </c>
      <c r="AW216" s="13" t="s">
        <v>27</v>
      </c>
      <c r="AX216" s="13" t="s">
        <v>70</v>
      </c>
      <c r="AY216" s="202" t="s">
        <v>138</v>
      </c>
    </row>
    <row r="217" s="14" customFormat="1">
      <c r="A217" s="14"/>
      <c r="B217" s="203"/>
      <c r="C217" s="14"/>
      <c r="D217" s="183" t="s">
        <v>186</v>
      </c>
      <c r="E217" s="204" t="s">
        <v>1</v>
      </c>
      <c r="F217" s="205" t="s">
        <v>392</v>
      </c>
      <c r="G217" s="14"/>
      <c r="H217" s="206">
        <v>2</v>
      </c>
      <c r="I217" s="14"/>
      <c r="J217" s="14"/>
      <c r="K217" s="14"/>
      <c r="L217" s="203"/>
      <c r="M217" s="207"/>
      <c r="N217" s="208"/>
      <c r="O217" s="208"/>
      <c r="P217" s="208"/>
      <c r="Q217" s="208"/>
      <c r="R217" s="208"/>
      <c r="S217" s="208"/>
      <c r="T217" s="20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4" t="s">
        <v>186</v>
      </c>
      <c r="AU217" s="204" t="s">
        <v>78</v>
      </c>
      <c r="AV217" s="14" t="s">
        <v>146</v>
      </c>
      <c r="AW217" s="14" t="s">
        <v>27</v>
      </c>
      <c r="AX217" s="14" t="s">
        <v>74</v>
      </c>
      <c r="AY217" s="204" t="s">
        <v>138</v>
      </c>
    </row>
    <row r="218" s="2" customFormat="1" ht="16.5" customHeight="1">
      <c r="A218" s="30"/>
      <c r="B218" s="170"/>
      <c r="C218" s="171" t="s">
        <v>393</v>
      </c>
      <c r="D218" s="171" t="s">
        <v>141</v>
      </c>
      <c r="E218" s="172" t="s">
        <v>394</v>
      </c>
      <c r="F218" s="173" t="s">
        <v>395</v>
      </c>
      <c r="G218" s="174" t="s">
        <v>236</v>
      </c>
      <c r="H218" s="175">
        <v>1</v>
      </c>
      <c r="I218" s="176">
        <v>990</v>
      </c>
      <c r="J218" s="176">
        <f>ROUND(I218*H218,2)</f>
        <v>990</v>
      </c>
      <c r="K218" s="173" t="s">
        <v>1</v>
      </c>
      <c r="L218" s="31"/>
      <c r="M218" s="177" t="s">
        <v>1</v>
      </c>
      <c r="N218" s="178" t="s">
        <v>35</v>
      </c>
      <c r="O218" s="179">
        <v>0</v>
      </c>
      <c r="P218" s="179">
        <f>O218*H218</f>
        <v>0</v>
      </c>
      <c r="Q218" s="179">
        <v>0</v>
      </c>
      <c r="R218" s="179">
        <f>Q218*H218</f>
        <v>0</v>
      </c>
      <c r="S218" s="179">
        <v>0</v>
      </c>
      <c r="T218" s="180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81" t="s">
        <v>178</v>
      </c>
      <c r="AT218" s="181" t="s">
        <v>141</v>
      </c>
      <c r="AU218" s="181" t="s">
        <v>78</v>
      </c>
      <c r="AY218" s="17" t="s">
        <v>138</v>
      </c>
      <c r="BE218" s="182">
        <f>IF(N218="základní",J218,0)</f>
        <v>990</v>
      </c>
      <c r="BF218" s="182">
        <f>IF(N218="snížená",J218,0)</f>
        <v>0</v>
      </c>
      <c r="BG218" s="182">
        <f>IF(N218="zákl. přenesená",J218,0)</f>
        <v>0</v>
      </c>
      <c r="BH218" s="182">
        <f>IF(N218="sníž. přenesená",J218,0)</f>
        <v>0</v>
      </c>
      <c r="BI218" s="182">
        <f>IF(N218="nulová",J218,0)</f>
        <v>0</v>
      </c>
      <c r="BJ218" s="17" t="s">
        <v>74</v>
      </c>
      <c r="BK218" s="182">
        <f>ROUND(I218*H218,2)</f>
        <v>990</v>
      </c>
      <c r="BL218" s="17" t="s">
        <v>178</v>
      </c>
      <c r="BM218" s="181" t="s">
        <v>396</v>
      </c>
    </row>
    <row r="219" s="2" customFormat="1" ht="24.15" customHeight="1">
      <c r="A219" s="30"/>
      <c r="B219" s="170"/>
      <c r="C219" s="171" t="s">
        <v>397</v>
      </c>
      <c r="D219" s="171" t="s">
        <v>141</v>
      </c>
      <c r="E219" s="172" t="s">
        <v>398</v>
      </c>
      <c r="F219" s="173" t="s">
        <v>399</v>
      </c>
      <c r="G219" s="174" t="s">
        <v>236</v>
      </c>
      <c r="H219" s="175">
        <v>1</v>
      </c>
      <c r="I219" s="176">
        <v>1970</v>
      </c>
      <c r="J219" s="176">
        <f>ROUND(I219*H219,2)</f>
        <v>1970</v>
      </c>
      <c r="K219" s="173" t="s">
        <v>1</v>
      </c>
      <c r="L219" s="31"/>
      <c r="M219" s="177" t="s">
        <v>1</v>
      </c>
      <c r="N219" s="178" t="s">
        <v>35</v>
      </c>
      <c r="O219" s="179">
        <v>0</v>
      </c>
      <c r="P219" s="179">
        <f>O219*H219</f>
        <v>0</v>
      </c>
      <c r="Q219" s="179">
        <v>0</v>
      </c>
      <c r="R219" s="179">
        <f>Q219*H219</f>
        <v>0</v>
      </c>
      <c r="S219" s="179">
        <v>0</v>
      </c>
      <c r="T219" s="180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81" t="s">
        <v>178</v>
      </c>
      <c r="AT219" s="181" t="s">
        <v>141</v>
      </c>
      <c r="AU219" s="181" t="s">
        <v>78</v>
      </c>
      <c r="AY219" s="17" t="s">
        <v>138</v>
      </c>
      <c r="BE219" s="182">
        <f>IF(N219="základní",J219,0)</f>
        <v>1970</v>
      </c>
      <c r="BF219" s="182">
        <f>IF(N219="snížená",J219,0)</f>
        <v>0</v>
      </c>
      <c r="BG219" s="182">
        <f>IF(N219="zákl. přenesená",J219,0)</f>
        <v>0</v>
      </c>
      <c r="BH219" s="182">
        <f>IF(N219="sníž. přenesená",J219,0)</f>
        <v>0</v>
      </c>
      <c r="BI219" s="182">
        <f>IF(N219="nulová",J219,0)</f>
        <v>0</v>
      </c>
      <c r="BJ219" s="17" t="s">
        <v>74</v>
      </c>
      <c r="BK219" s="182">
        <f>ROUND(I219*H219,2)</f>
        <v>1970</v>
      </c>
      <c r="BL219" s="17" t="s">
        <v>178</v>
      </c>
      <c r="BM219" s="181" t="s">
        <v>400</v>
      </c>
    </row>
    <row r="220" s="2" customFormat="1" ht="24.15" customHeight="1">
      <c r="A220" s="30"/>
      <c r="B220" s="170"/>
      <c r="C220" s="171" t="s">
        <v>401</v>
      </c>
      <c r="D220" s="171" t="s">
        <v>141</v>
      </c>
      <c r="E220" s="172" t="s">
        <v>402</v>
      </c>
      <c r="F220" s="173" t="s">
        <v>403</v>
      </c>
      <c r="G220" s="174" t="s">
        <v>236</v>
      </c>
      <c r="H220" s="175">
        <v>1</v>
      </c>
      <c r="I220" s="176">
        <v>1126</v>
      </c>
      <c r="J220" s="176">
        <f>ROUND(I220*H220,2)</f>
        <v>1126</v>
      </c>
      <c r="K220" s="173" t="s">
        <v>1</v>
      </c>
      <c r="L220" s="31"/>
      <c r="M220" s="177" t="s">
        <v>1</v>
      </c>
      <c r="N220" s="178" t="s">
        <v>35</v>
      </c>
      <c r="O220" s="179">
        <v>0</v>
      </c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81" t="s">
        <v>178</v>
      </c>
      <c r="AT220" s="181" t="s">
        <v>141</v>
      </c>
      <c r="AU220" s="181" t="s">
        <v>78</v>
      </c>
      <c r="AY220" s="17" t="s">
        <v>138</v>
      </c>
      <c r="BE220" s="182">
        <f>IF(N220="základní",J220,0)</f>
        <v>1126</v>
      </c>
      <c r="BF220" s="182">
        <f>IF(N220="snížená",J220,0)</f>
        <v>0</v>
      </c>
      <c r="BG220" s="182">
        <f>IF(N220="zákl. přenesená",J220,0)</f>
        <v>0</v>
      </c>
      <c r="BH220" s="182">
        <f>IF(N220="sníž. přenesená",J220,0)</f>
        <v>0</v>
      </c>
      <c r="BI220" s="182">
        <f>IF(N220="nulová",J220,0)</f>
        <v>0</v>
      </c>
      <c r="BJ220" s="17" t="s">
        <v>74</v>
      </c>
      <c r="BK220" s="182">
        <f>ROUND(I220*H220,2)</f>
        <v>1126</v>
      </c>
      <c r="BL220" s="17" t="s">
        <v>178</v>
      </c>
      <c r="BM220" s="181" t="s">
        <v>404</v>
      </c>
    </row>
    <row r="221" s="2" customFormat="1" ht="24.15" customHeight="1">
      <c r="A221" s="30"/>
      <c r="B221" s="170"/>
      <c r="C221" s="171" t="s">
        <v>405</v>
      </c>
      <c r="D221" s="171" t="s">
        <v>141</v>
      </c>
      <c r="E221" s="172" t="s">
        <v>406</v>
      </c>
      <c r="F221" s="173" t="s">
        <v>407</v>
      </c>
      <c r="G221" s="174" t="s">
        <v>155</v>
      </c>
      <c r="H221" s="175">
        <v>0.11500000000000001</v>
      </c>
      <c r="I221" s="176">
        <v>2930</v>
      </c>
      <c r="J221" s="176">
        <f>ROUND(I221*H221,2)</f>
        <v>336.94999999999999</v>
      </c>
      <c r="K221" s="173" t="s">
        <v>145</v>
      </c>
      <c r="L221" s="31"/>
      <c r="M221" s="177" t="s">
        <v>1</v>
      </c>
      <c r="N221" s="178" t="s">
        <v>35</v>
      </c>
      <c r="O221" s="179">
        <v>3.2050000000000001</v>
      </c>
      <c r="P221" s="179">
        <f>O221*H221</f>
        <v>0.36857500000000004</v>
      </c>
      <c r="Q221" s="179">
        <v>0</v>
      </c>
      <c r="R221" s="179">
        <f>Q221*H221</f>
        <v>0</v>
      </c>
      <c r="S221" s="179">
        <v>0</v>
      </c>
      <c r="T221" s="180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81" t="s">
        <v>178</v>
      </c>
      <c r="AT221" s="181" t="s">
        <v>141</v>
      </c>
      <c r="AU221" s="181" t="s">
        <v>78</v>
      </c>
      <c r="AY221" s="17" t="s">
        <v>138</v>
      </c>
      <c r="BE221" s="182">
        <f>IF(N221="základní",J221,0)</f>
        <v>336.94999999999999</v>
      </c>
      <c r="BF221" s="182">
        <f>IF(N221="snížená",J221,0)</f>
        <v>0</v>
      </c>
      <c r="BG221" s="182">
        <f>IF(N221="zákl. přenesená",J221,0)</f>
        <v>0</v>
      </c>
      <c r="BH221" s="182">
        <f>IF(N221="sníž. přenesená",J221,0)</f>
        <v>0</v>
      </c>
      <c r="BI221" s="182">
        <f>IF(N221="nulová",J221,0)</f>
        <v>0</v>
      </c>
      <c r="BJ221" s="17" t="s">
        <v>74</v>
      </c>
      <c r="BK221" s="182">
        <f>ROUND(I221*H221,2)</f>
        <v>336.94999999999999</v>
      </c>
      <c r="BL221" s="17" t="s">
        <v>178</v>
      </c>
      <c r="BM221" s="181" t="s">
        <v>408</v>
      </c>
    </row>
    <row r="222" s="12" customFormat="1" ht="22.8" customHeight="1">
      <c r="A222" s="12"/>
      <c r="B222" s="158"/>
      <c r="C222" s="12"/>
      <c r="D222" s="159" t="s">
        <v>69</v>
      </c>
      <c r="E222" s="168" t="s">
        <v>409</v>
      </c>
      <c r="F222" s="168" t="s">
        <v>410</v>
      </c>
      <c r="G222" s="12"/>
      <c r="H222" s="12"/>
      <c r="I222" s="12"/>
      <c r="J222" s="169">
        <f>BK222</f>
        <v>62854.700000000004</v>
      </c>
      <c r="K222" s="12"/>
      <c r="L222" s="158"/>
      <c r="M222" s="162"/>
      <c r="N222" s="163"/>
      <c r="O222" s="163"/>
      <c r="P222" s="164">
        <f>SUM(P223:P242)</f>
        <v>3.2050000000000001</v>
      </c>
      <c r="Q222" s="163"/>
      <c r="R222" s="164">
        <f>SUM(R223:R242)</f>
        <v>0</v>
      </c>
      <c r="S222" s="163"/>
      <c r="T222" s="165">
        <f>SUM(T223:T242)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59" t="s">
        <v>74</v>
      </c>
      <c r="AT222" s="166" t="s">
        <v>69</v>
      </c>
      <c r="AU222" s="166" t="s">
        <v>74</v>
      </c>
      <c r="AY222" s="159" t="s">
        <v>138</v>
      </c>
      <c r="BK222" s="167">
        <f>SUM(BK223:BK242)</f>
        <v>62854.700000000004</v>
      </c>
    </row>
    <row r="223" s="2" customFormat="1" ht="16.5" customHeight="1">
      <c r="A223" s="30"/>
      <c r="B223" s="170"/>
      <c r="C223" s="171" t="s">
        <v>411</v>
      </c>
      <c r="D223" s="171" t="s">
        <v>141</v>
      </c>
      <c r="E223" s="172" t="s">
        <v>412</v>
      </c>
      <c r="F223" s="173" t="s">
        <v>413</v>
      </c>
      <c r="G223" s="174" t="s">
        <v>219</v>
      </c>
      <c r="H223" s="175">
        <v>2</v>
      </c>
      <c r="I223" s="176">
        <v>2862.1999999999998</v>
      </c>
      <c r="J223" s="176">
        <f>ROUND(I223*H223,2)</f>
        <v>5724.3999999999996</v>
      </c>
      <c r="K223" s="173" t="s">
        <v>1</v>
      </c>
      <c r="L223" s="31"/>
      <c r="M223" s="177" t="s">
        <v>1</v>
      </c>
      <c r="N223" s="178" t="s">
        <v>35</v>
      </c>
      <c r="O223" s="179">
        <v>0</v>
      </c>
      <c r="P223" s="179">
        <f>O223*H223</f>
        <v>0</v>
      </c>
      <c r="Q223" s="179">
        <v>0</v>
      </c>
      <c r="R223" s="179">
        <f>Q223*H223</f>
        <v>0</v>
      </c>
      <c r="S223" s="179">
        <v>0</v>
      </c>
      <c r="T223" s="180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81" t="s">
        <v>146</v>
      </c>
      <c r="AT223" s="181" t="s">
        <v>141</v>
      </c>
      <c r="AU223" s="181" t="s">
        <v>78</v>
      </c>
      <c r="AY223" s="17" t="s">
        <v>138</v>
      </c>
      <c r="BE223" s="182">
        <f>IF(N223="základní",J223,0)</f>
        <v>5724.3999999999996</v>
      </c>
      <c r="BF223" s="182">
        <f>IF(N223="snížená",J223,0)</f>
        <v>0</v>
      </c>
      <c r="BG223" s="182">
        <f>IF(N223="zákl. přenesená",J223,0)</f>
        <v>0</v>
      </c>
      <c r="BH223" s="182">
        <f>IF(N223="sníž. přenesená",J223,0)</f>
        <v>0</v>
      </c>
      <c r="BI223" s="182">
        <f>IF(N223="nulová",J223,0)</f>
        <v>0</v>
      </c>
      <c r="BJ223" s="17" t="s">
        <v>74</v>
      </c>
      <c r="BK223" s="182">
        <f>ROUND(I223*H223,2)</f>
        <v>5724.3999999999996</v>
      </c>
      <c r="BL223" s="17" t="s">
        <v>146</v>
      </c>
      <c r="BM223" s="181" t="s">
        <v>414</v>
      </c>
    </row>
    <row r="224" s="2" customFormat="1" ht="24.15" customHeight="1">
      <c r="A224" s="30"/>
      <c r="B224" s="170"/>
      <c r="C224" s="171" t="s">
        <v>415</v>
      </c>
      <c r="D224" s="171" t="s">
        <v>141</v>
      </c>
      <c r="E224" s="172" t="s">
        <v>416</v>
      </c>
      <c r="F224" s="173" t="s">
        <v>417</v>
      </c>
      <c r="G224" s="174" t="s">
        <v>219</v>
      </c>
      <c r="H224" s="175">
        <v>2</v>
      </c>
      <c r="I224" s="176">
        <v>1048.3</v>
      </c>
      <c r="J224" s="176">
        <f>ROUND(I224*H224,2)</f>
        <v>2096.5999999999999</v>
      </c>
      <c r="K224" s="173" t="s">
        <v>1</v>
      </c>
      <c r="L224" s="31"/>
      <c r="M224" s="177" t="s">
        <v>1</v>
      </c>
      <c r="N224" s="178" t="s">
        <v>35</v>
      </c>
      <c r="O224" s="179">
        <v>0</v>
      </c>
      <c r="P224" s="179">
        <f>O224*H224</f>
        <v>0</v>
      </c>
      <c r="Q224" s="179">
        <v>0</v>
      </c>
      <c r="R224" s="179">
        <f>Q224*H224</f>
        <v>0</v>
      </c>
      <c r="S224" s="179">
        <v>0</v>
      </c>
      <c r="T224" s="180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81" t="s">
        <v>146</v>
      </c>
      <c r="AT224" s="181" t="s">
        <v>141</v>
      </c>
      <c r="AU224" s="181" t="s">
        <v>78</v>
      </c>
      <c r="AY224" s="17" t="s">
        <v>138</v>
      </c>
      <c r="BE224" s="182">
        <f>IF(N224="základní",J224,0)</f>
        <v>2096.5999999999999</v>
      </c>
      <c r="BF224" s="182">
        <f>IF(N224="snížená",J224,0)</f>
        <v>0</v>
      </c>
      <c r="BG224" s="182">
        <f>IF(N224="zákl. přenesená",J224,0)</f>
        <v>0</v>
      </c>
      <c r="BH224" s="182">
        <f>IF(N224="sníž. přenesená",J224,0)</f>
        <v>0</v>
      </c>
      <c r="BI224" s="182">
        <f>IF(N224="nulová",J224,0)</f>
        <v>0</v>
      </c>
      <c r="BJ224" s="17" t="s">
        <v>74</v>
      </c>
      <c r="BK224" s="182">
        <f>ROUND(I224*H224,2)</f>
        <v>2096.5999999999999</v>
      </c>
      <c r="BL224" s="17" t="s">
        <v>146</v>
      </c>
      <c r="BM224" s="181" t="s">
        <v>418</v>
      </c>
    </row>
    <row r="225" s="2" customFormat="1" ht="24.15" customHeight="1">
      <c r="A225" s="30"/>
      <c r="B225" s="170"/>
      <c r="C225" s="171" t="s">
        <v>419</v>
      </c>
      <c r="D225" s="171" t="s">
        <v>141</v>
      </c>
      <c r="E225" s="172" t="s">
        <v>420</v>
      </c>
      <c r="F225" s="173" t="s">
        <v>421</v>
      </c>
      <c r="G225" s="174" t="s">
        <v>219</v>
      </c>
      <c r="H225" s="175">
        <v>1</v>
      </c>
      <c r="I225" s="176">
        <v>4024.9000000000001</v>
      </c>
      <c r="J225" s="176">
        <f>ROUND(I225*H225,2)</f>
        <v>4024.9000000000001</v>
      </c>
      <c r="K225" s="173" t="s">
        <v>1</v>
      </c>
      <c r="L225" s="31"/>
      <c r="M225" s="177" t="s">
        <v>1</v>
      </c>
      <c r="N225" s="178" t="s">
        <v>35</v>
      </c>
      <c r="O225" s="179">
        <v>0</v>
      </c>
      <c r="P225" s="179">
        <f>O225*H225</f>
        <v>0</v>
      </c>
      <c r="Q225" s="179">
        <v>0</v>
      </c>
      <c r="R225" s="179">
        <f>Q225*H225</f>
        <v>0</v>
      </c>
      <c r="S225" s="179">
        <v>0</v>
      </c>
      <c r="T225" s="180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81" t="s">
        <v>146</v>
      </c>
      <c r="AT225" s="181" t="s">
        <v>141</v>
      </c>
      <c r="AU225" s="181" t="s">
        <v>78</v>
      </c>
      <c r="AY225" s="17" t="s">
        <v>138</v>
      </c>
      <c r="BE225" s="182">
        <f>IF(N225="základní",J225,0)</f>
        <v>4024.9000000000001</v>
      </c>
      <c r="BF225" s="182">
        <f>IF(N225="snížená",J225,0)</f>
        <v>0</v>
      </c>
      <c r="BG225" s="182">
        <f>IF(N225="zákl. přenesená",J225,0)</f>
        <v>0</v>
      </c>
      <c r="BH225" s="182">
        <f>IF(N225="sníž. přenesená",J225,0)</f>
        <v>0</v>
      </c>
      <c r="BI225" s="182">
        <f>IF(N225="nulová",J225,0)</f>
        <v>0</v>
      </c>
      <c r="BJ225" s="17" t="s">
        <v>74</v>
      </c>
      <c r="BK225" s="182">
        <f>ROUND(I225*H225,2)</f>
        <v>4024.9000000000001</v>
      </c>
      <c r="BL225" s="17" t="s">
        <v>146</v>
      </c>
      <c r="BM225" s="181" t="s">
        <v>422</v>
      </c>
    </row>
    <row r="226" s="2" customFormat="1" ht="21.75" customHeight="1">
      <c r="A226" s="30"/>
      <c r="B226" s="170"/>
      <c r="C226" s="171" t="s">
        <v>423</v>
      </c>
      <c r="D226" s="171" t="s">
        <v>141</v>
      </c>
      <c r="E226" s="172" t="s">
        <v>424</v>
      </c>
      <c r="F226" s="173" t="s">
        <v>425</v>
      </c>
      <c r="G226" s="174" t="s">
        <v>219</v>
      </c>
      <c r="H226" s="175">
        <v>1</v>
      </c>
      <c r="I226" s="176">
        <v>2207.6999999999998</v>
      </c>
      <c r="J226" s="176">
        <f>ROUND(I226*H226,2)</f>
        <v>2207.6999999999998</v>
      </c>
      <c r="K226" s="173" t="s">
        <v>1</v>
      </c>
      <c r="L226" s="31"/>
      <c r="M226" s="177" t="s">
        <v>1</v>
      </c>
      <c r="N226" s="178" t="s">
        <v>35</v>
      </c>
      <c r="O226" s="179">
        <v>0</v>
      </c>
      <c r="P226" s="179">
        <f>O226*H226</f>
        <v>0</v>
      </c>
      <c r="Q226" s="179">
        <v>0</v>
      </c>
      <c r="R226" s="179">
        <f>Q226*H226</f>
        <v>0</v>
      </c>
      <c r="S226" s="179">
        <v>0</v>
      </c>
      <c r="T226" s="180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81" t="s">
        <v>146</v>
      </c>
      <c r="AT226" s="181" t="s">
        <v>141</v>
      </c>
      <c r="AU226" s="181" t="s">
        <v>78</v>
      </c>
      <c r="AY226" s="17" t="s">
        <v>138</v>
      </c>
      <c r="BE226" s="182">
        <f>IF(N226="základní",J226,0)</f>
        <v>2207.6999999999998</v>
      </c>
      <c r="BF226" s="182">
        <f>IF(N226="snížená",J226,0)</f>
        <v>0</v>
      </c>
      <c r="BG226" s="182">
        <f>IF(N226="zákl. přenesená",J226,0)</f>
        <v>0</v>
      </c>
      <c r="BH226" s="182">
        <f>IF(N226="sníž. přenesená",J226,0)</f>
        <v>0</v>
      </c>
      <c r="BI226" s="182">
        <f>IF(N226="nulová",J226,0)</f>
        <v>0</v>
      </c>
      <c r="BJ226" s="17" t="s">
        <v>74</v>
      </c>
      <c r="BK226" s="182">
        <f>ROUND(I226*H226,2)</f>
        <v>2207.6999999999998</v>
      </c>
      <c r="BL226" s="17" t="s">
        <v>146</v>
      </c>
      <c r="BM226" s="181" t="s">
        <v>426</v>
      </c>
    </row>
    <row r="227" s="2" customFormat="1" ht="16.5" customHeight="1">
      <c r="A227" s="30"/>
      <c r="B227" s="170"/>
      <c r="C227" s="171" t="s">
        <v>427</v>
      </c>
      <c r="D227" s="171" t="s">
        <v>141</v>
      </c>
      <c r="E227" s="172" t="s">
        <v>428</v>
      </c>
      <c r="F227" s="173" t="s">
        <v>429</v>
      </c>
      <c r="G227" s="174" t="s">
        <v>219</v>
      </c>
      <c r="H227" s="175">
        <v>1</v>
      </c>
      <c r="I227" s="176">
        <v>1633.5</v>
      </c>
      <c r="J227" s="176">
        <f>ROUND(I227*H227,2)</f>
        <v>1633.5</v>
      </c>
      <c r="K227" s="173" t="s">
        <v>1</v>
      </c>
      <c r="L227" s="31"/>
      <c r="M227" s="177" t="s">
        <v>1</v>
      </c>
      <c r="N227" s="178" t="s">
        <v>35</v>
      </c>
      <c r="O227" s="179">
        <v>0</v>
      </c>
      <c r="P227" s="179">
        <f>O227*H227</f>
        <v>0</v>
      </c>
      <c r="Q227" s="179">
        <v>0</v>
      </c>
      <c r="R227" s="179">
        <f>Q227*H227</f>
        <v>0</v>
      </c>
      <c r="S227" s="179">
        <v>0</v>
      </c>
      <c r="T227" s="180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81" t="s">
        <v>146</v>
      </c>
      <c r="AT227" s="181" t="s">
        <v>141</v>
      </c>
      <c r="AU227" s="181" t="s">
        <v>78</v>
      </c>
      <c r="AY227" s="17" t="s">
        <v>138</v>
      </c>
      <c r="BE227" s="182">
        <f>IF(N227="základní",J227,0)</f>
        <v>1633.5</v>
      </c>
      <c r="BF227" s="182">
        <f>IF(N227="snížená",J227,0)</f>
        <v>0</v>
      </c>
      <c r="BG227" s="182">
        <f>IF(N227="zákl. přenesená",J227,0)</f>
        <v>0</v>
      </c>
      <c r="BH227" s="182">
        <f>IF(N227="sníž. přenesená",J227,0)</f>
        <v>0</v>
      </c>
      <c r="BI227" s="182">
        <f>IF(N227="nulová",J227,0)</f>
        <v>0</v>
      </c>
      <c r="BJ227" s="17" t="s">
        <v>74</v>
      </c>
      <c r="BK227" s="182">
        <f>ROUND(I227*H227,2)</f>
        <v>1633.5</v>
      </c>
      <c r="BL227" s="17" t="s">
        <v>146</v>
      </c>
      <c r="BM227" s="181" t="s">
        <v>430</v>
      </c>
    </row>
    <row r="228" s="2" customFormat="1" ht="16.5" customHeight="1">
      <c r="A228" s="30"/>
      <c r="B228" s="170"/>
      <c r="C228" s="171" t="s">
        <v>431</v>
      </c>
      <c r="D228" s="171" t="s">
        <v>141</v>
      </c>
      <c r="E228" s="172" t="s">
        <v>432</v>
      </c>
      <c r="F228" s="173" t="s">
        <v>433</v>
      </c>
      <c r="G228" s="174" t="s">
        <v>219</v>
      </c>
      <c r="H228" s="175">
        <v>4</v>
      </c>
      <c r="I228" s="176">
        <v>1702.8</v>
      </c>
      <c r="J228" s="176">
        <f>ROUND(I228*H228,2)</f>
        <v>6811.1999999999998</v>
      </c>
      <c r="K228" s="173" t="s">
        <v>1</v>
      </c>
      <c r="L228" s="31"/>
      <c r="M228" s="177" t="s">
        <v>1</v>
      </c>
      <c r="N228" s="178" t="s">
        <v>35</v>
      </c>
      <c r="O228" s="179">
        <v>0</v>
      </c>
      <c r="P228" s="179">
        <f>O228*H228</f>
        <v>0</v>
      </c>
      <c r="Q228" s="179">
        <v>0</v>
      </c>
      <c r="R228" s="179">
        <f>Q228*H228</f>
        <v>0</v>
      </c>
      <c r="S228" s="179">
        <v>0</v>
      </c>
      <c r="T228" s="180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81" t="s">
        <v>146</v>
      </c>
      <c r="AT228" s="181" t="s">
        <v>141</v>
      </c>
      <c r="AU228" s="181" t="s">
        <v>78</v>
      </c>
      <c r="AY228" s="17" t="s">
        <v>138</v>
      </c>
      <c r="BE228" s="182">
        <f>IF(N228="základní",J228,0)</f>
        <v>6811.1999999999998</v>
      </c>
      <c r="BF228" s="182">
        <f>IF(N228="snížená",J228,0)</f>
        <v>0</v>
      </c>
      <c r="BG228" s="182">
        <f>IF(N228="zákl. přenesená",J228,0)</f>
        <v>0</v>
      </c>
      <c r="BH228" s="182">
        <f>IF(N228="sníž. přenesená",J228,0)</f>
        <v>0</v>
      </c>
      <c r="BI228" s="182">
        <f>IF(N228="nulová",J228,0)</f>
        <v>0</v>
      </c>
      <c r="BJ228" s="17" t="s">
        <v>74</v>
      </c>
      <c r="BK228" s="182">
        <f>ROUND(I228*H228,2)</f>
        <v>6811.1999999999998</v>
      </c>
      <c r="BL228" s="17" t="s">
        <v>146</v>
      </c>
      <c r="BM228" s="181" t="s">
        <v>434</v>
      </c>
    </row>
    <row r="229" s="2" customFormat="1" ht="16.5" customHeight="1">
      <c r="A229" s="30"/>
      <c r="B229" s="170"/>
      <c r="C229" s="171" t="s">
        <v>435</v>
      </c>
      <c r="D229" s="171" t="s">
        <v>141</v>
      </c>
      <c r="E229" s="172" t="s">
        <v>436</v>
      </c>
      <c r="F229" s="173" t="s">
        <v>437</v>
      </c>
      <c r="G229" s="174" t="s">
        <v>219</v>
      </c>
      <c r="H229" s="175">
        <v>1</v>
      </c>
      <c r="I229" s="176">
        <v>2258.3000000000002</v>
      </c>
      <c r="J229" s="176">
        <f>ROUND(I229*H229,2)</f>
        <v>2258.3000000000002</v>
      </c>
      <c r="K229" s="173" t="s">
        <v>1</v>
      </c>
      <c r="L229" s="31"/>
      <c r="M229" s="177" t="s">
        <v>1</v>
      </c>
      <c r="N229" s="178" t="s">
        <v>35</v>
      </c>
      <c r="O229" s="179">
        <v>0</v>
      </c>
      <c r="P229" s="179">
        <f>O229*H229</f>
        <v>0</v>
      </c>
      <c r="Q229" s="179">
        <v>0</v>
      </c>
      <c r="R229" s="179">
        <f>Q229*H229</f>
        <v>0</v>
      </c>
      <c r="S229" s="179">
        <v>0</v>
      </c>
      <c r="T229" s="180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81" t="s">
        <v>146</v>
      </c>
      <c r="AT229" s="181" t="s">
        <v>141</v>
      </c>
      <c r="AU229" s="181" t="s">
        <v>78</v>
      </c>
      <c r="AY229" s="17" t="s">
        <v>138</v>
      </c>
      <c r="BE229" s="182">
        <f>IF(N229="základní",J229,0)</f>
        <v>2258.3000000000002</v>
      </c>
      <c r="BF229" s="182">
        <f>IF(N229="snížená",J229,0)</f>
        <v>0</v>
      </c>
      <c r="BG229" s="182">
        <f>IF(N229="zákl. přenesená",J229,0)</f>
        <v>0</v>
      </c>
      <c r="BH229" s="182">
        <f>IF(N229="sníž. přenesená",J229,0)</f>
        <v>0</v>
      </c>
      <c r="BI229" s="182">
        <f>IF(N229="nulová",J229,0)</f>
        <v>0</v>
      </c>
      <c r="BJ229" s="17" t="s">
        <v>74</v>
      </c>
      <c r="BK229" s="182">
        <f>ROUND(I229*H229,2)</f>
        <v>2258.3000000000002</v>
      </c>
      <c r="BL229" s="17" t="s">
        <v>146</v>
      </c>
      <c r="BM229" s="181" t="s">
        <v>438</v>
      </c>
    </row>
    <row r="230" s="2" customFormat="1" ht="16.5" customHeight="1">
      <c r="A230" s="30"/>
      <c r="B230" s="170"/>
      <c r="C230" s="171" t="s">
        <v>439</v>
      </c>
      <c r="D230" s="171" t="s">
        <v>141</v>
      </c>
      <c r="E230" s="172" t="s">
        <v>440</v>
      </c>
      <c r="F230" s="173" t="s">
        <v>441</v>
      </c>
      <c r="G230" s="174" t="s">
        <v>219</v>
      </c>
      <c r="H230" s="175">
        <v>16</v>
      </c>
      <c r="I230" s="176">
        <v>133.09999999999999</v>
      </c>
      <c r="J230" s="176">
        <f>ROUND(I230*H230,2)</f>
        <v>2129.5999999999999</v>
      </c>
      <c r="K230" s="173" t="s">
        <v>1</v>
      </c>
      <c r="L230" s="31"/>
      <c r="M230" s="177" t="s">
        <v>1</v>
      </c>
      <c r="N230" s="178" t="s">
        <v>35</v>
      </c>
      <c r="O230" s="179">
        <v>0</v>
      </c>
      <c r="P230" s="179">
        <f>O230*H230</f>
        <v>0</v>
      </c>
      <c r="Q230" s="179">
        <v>0</v>
      </c>
      <c r="R230" s="179">
        <f>Q230*H230</f>
        <v>0</v>
      </c>
      <c r="S230" s="179">
        <v>0</v>
      </c>
      <c r="T230" s="180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81" t="s">
        <v>146</v>
      </c>
      <c r="AT230" s="181" t="s">
        <v>141</v>
      </c>
      <c r="AU230" s="181" t="s">
        <v>78</v>
      </c>
      <c r="AY230" s="17" t="s">
        <v>138</v>
      </c>
      <c r="BE230" s="182">
        <f>IF(N230="základní",J230,0)</f>
        <v>2129.5999999999999</v>
      </c>
      <c r="BF230" s="182">
        <f>IF(N230="snížená",J230,0)</f>
        <v>0</v>
      </c>
      <c r="BG230" s="182">
        <f>IF(N230="zákl. přenesená",J230,0)</f>
        <v>0</v>
      </c>
      <c r="BH230" s="182">
        <f>IF(N230="sníž. přenesená",J230,0)</f>
        <v>0</v>
      </c>
      <c r="BI230" s="182">
        <f>IF(N230="nulová",J230,0)</f>
        <v>0</v>
      </c>
      <c r="BJ230" s="17" t="s">
        <v>74</v>
      </c>
      <c r="BK230" s="182">
        <f>ROUND(I230*H230,2)</f>
        <v>2129.5999999999999</v>
      </c>
      <c r="BL230" s="17" t="s">
        <v>146</v>
      </c>
      <c r="BM230" s="181" t="s">
        <v>442</v>
      </c>
    </row>
    <row r="231" s="2" customFormat="1" ht="16.5" customHeight="1">
      <c r="A231" s="30"/>
      <c r="B231" s="170"/>
      <c r="C231" s="171" t="s">
        <v>443</v>
      </c>
      <c r="D231" s="171" t="s">
        <v>141</v>
      </c>
      <c r="E231" s="172" t="s">
        <v>444</v>
      </c>
      <c r="F231" s="173" t="s">
        <v>445</v>
      </c>
      <c r="G231" s="174" t="s">
        <v>219</v>
      </c>
      <c r="H231" s="175">
        <v>4</v>
      </c>
      <c r="I231" s="176">
        <v>1034</v>
      </c>
      <c r="J231" s="176">
        <f>ROUND(I231*H231,2)</f>
        <v>4136</v>
      </c>
      <c r="K231" s="173" t="s">
        <v>1</v>
      </c>
      <c r="L231" s="31"/>
      <c r="M231" s="177" t="s">
        <v>1</v>
      </c>
      <c r="N231" s="178" t="s">
        <v>35</v>
      </c>
      <c r="O231" s="179">
        <v>0</v>
      </c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81" t="s">
        <v>146</v>
      </c>
      <c r="AT231" s="181" t="s">
        <v>141</v>
      </c>
      <c r="AU231" s="181" t="s">
        <v>78</v>
      </c>
      <c r="AY231" s="17" t="s">
        <v>138</v>
      </c>
      <c r="BE231" s="182">
        <f>IF(N231="základní",J231,0)</f>
        <v>4136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17" t="s">
        <v>74</v>
      </c>
      <c r="BK231" s="182">
        <f>ROUND(I231*H231,2)</f>
        <v>4136</v>
      </c>
      <c r="BL231" s="17" t="s">
        <v>146</v>
      </c>
      <c r="BM231" s="181" t="s">
        <v>446</v>
      </c>
    </row>
    <row r="232" s="2" customFormat="1" ht="24.15" customHeight="1">
      <c r="A232" s="30"/>
      <c r="B232" s="170"/>
      <c r="C232" s="171" t="s">
        <v>447</v>
      </c>
      <c r="D232" s="171" t="s">
        <v>141</v>
      </c>
      <c r="E232" s="172" t="s">
        <v>448</v>
      </c>
      <c r="F232" s="173" t="s">
        <v>449</v>
      </c>
      <c r="G232" s="174" t="s">
        <v>219</v>
      </c>
      <c r="H232" s="175">
        <v>2</v>
      </c>
      <c r="I232" s="176">
        <v>1684</v>
      </c>
      <c r="J232" s="176">
        <f>ROUND(I232*H232,2)</f>
        <v>3368</v>
      </c>
      <c r="K232" s="173" t="s">
        <v>1</v>
      </c>
      <c r="L232" s="31"/>
      <c r="M232" s="177" t="s">
        <v>1</v>
      </c>
      <c r="N232" s="178" t="s">
        <v>35</v>
      </c>
      <c r="O232" s="179">
        <v>0</v>
      </c>
      <c r="P232" s="179">
        <f>O232*H232</f>
        <v>0</v>
      </c>
      <c r="Q232" s="179">
        <v>0</v>
      </c>
      <c r="R232" s="179">
        <f>Q232*H232</f>
        <v>0</v>
      </c>
      <c r="S232" s="179">
        <v>0</v>
      </c>
      <c r="T232" s="180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81" t="s">
        <v>146</v>
      </c>
      <c r="AT232" s="181" t="s">
        <v>141</v>
      </c>
      <c r="AU232" s="181" t="s">
        <v>78</v>
      </c>
      <c r="AY232" s="17" t="s">
        <v>138</v>
      </c>
      <c r="BE232" s="182">
        <f>IF(N232="základní",J232,0)</f>
        <v>3368</v>
      </c>
      <c r="BF232" s="182">
        <f>IF(N232="snížená",J232,0)</f>
        <v>0</v>
      </c>
      <c r="BG232" s="182">
        <f>IF(N232="zákl. přenesená",J232,0)</f>
        <v>0</v>
      </c>
      <c r="BH232" s="182">
        <f>IF(N232="sníž. přenesená",J232,0)</f>
        <v>0</v>
      </c>
      <c r="BI232" s="182">
        <f>IF(N232="nulová",J232,0)</f>
        <v>0</v>
      </c>
      <c r="BJ232" s="17" t="s">
        <v>74</v>
      </c>
      <c r="BK232" s="182">
        <f>ROUND(I232*H232,2)</f>
        <v>3368</v>
      </c>
      <c r="BL232" s="17" t="s">
        <v>146</v>
      </c>
      <c r="BM232" s="181" t="s">
        <v>450</v>
      </c>
    </row>
    <row r="233" s="2" customFormat="1" ht="16.5" customHeight="1">
      <c r="A233" s="30"/>
      <c r="B233" s="170"/>
      <c r="C233" s="171" t="s">
        <v>451</v>
      </c>
      <c r="D233" s="171" t="s">
        <v>141</v>
      </c>
      <c r="E233" s="172" t="s">
        <v>452</v>
      </c>
      <c r="F233" s="173" t="s">
        <v>453</v>
      </c>
      <c r="G233" s="174" t="s">
        <v>219</v>
      </c>
      <c r="H233" s="175">
        <v>1</v>
      </c>
      <c r="I233" s="176">
        <v>5082</v>
      </c>
      <c r="J233" s="176">
        <f>ROUND(I233*H233,2)</f>
        <v>5082</v>
      </c>
      <c r="K233" s="173" t="s">
        <v>1</v>
      </c>
      <c r="L233" s="31"/>
      <c r="M233" s="177" t="s">
        <v>1</v>
      </c>
      <c r="N233" s="178" t="s">
        <v>35</v>
      </c>
      <c r="O233" s="179">
        <v>0</v>
      </c>
      <c r="P233" s="179">
        <f>O233*H233</f>
        <v>0</v>
      </c>
      <c r="Q233" s="179">
        <v>0</v>
      </c>
      <c r="R233" s="179">
        <f>Q233*H233</f>
        <v>0</v>
      </c>
      <c r="S233" s="179">
        <v>0</v>
      </c>
      <c r="T233" s="180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81" t="s">
        <v>146</v>
      </c>
      <c r="AT233" s="181" t="s">
        <v>141</v>
      </c>
      <c r="AU233" s="181" t="s">
        <v>78</v>
      </c>
      <c r="AY233" s="17" t="s">
        <v>138</v>
      </c>
      <c r="BE233" s="182">
        <f>IF(N233="základní",J233,0)</f>
        <v>5082</v>
      </c>
      <c r="BF233" s="182">
        <f>IF(N233="snížená",J233,0)</f>
        <v>0</v>
      </c>
      <c r="BG233" s="182">
        <f>IF(N233="zákl. přenesená",J233,0)</f>
        <v>0</v>
      </c>
      <c r="BH233" s="182">
        <f>IF(N233="sníž. přenesená",J233,0)</f>
        <v>0</v>
      </c>
      <c r="BI233" s="182">
        <f>IF(N233="nulová",J233,0)</f>
        <v>0</v>
      </c>
      <c r="BJ233" s="17" t="s">
        <v>74</v>
      </c>
      <c r="BK233" s="182">
        <f>ROUND(I233*H233,2)</f>
        <v>5082</v>
      </c>
      <c r="BL233" s="17" t="s">
        <v>146</v>
      </c>
      <c r="BM233" s="181" t="s">
        <v>454</v>
      </c>
    </row>
    <row r="234" s="2" customFormat="1" ht="16.5" customHeight="1">
      <c r="A234" s="30"/>
      <c r="B234" s="170"/>
      <c r="C234" s="171" t="s">
        <v>455</v>
      </c>
      <c r="D234" s="171" t="s">
        <v>141</v>
      </c>
      <c r="E234" s="172" t="s">
        <v>456</v>
      </c>
      <c r="F234" s="173" t="s">
        <v>457</v>
      </c>
      <c r="G234" s="174" t="s">
        <v>219</v>
      </c>
      <c r="H234" s="175">
        <v>1</v>
      </c>
      <c r="I234" s="176">
        <v>5500</v>
      </c>
      <c r="J234" s="176">
        <f>ROUND(I234*H234,2)</f>
        <v>5500</v>
      </c>
      <c r="K234" s="173" t="s">
        <v>1</v>
      </c>
      <c r="L234" s="31"/>
      <c r="M234" s="177" t="s">
        <v>1</v>
      </c>
      <c r="N234" s="178" t="s">
        <v>35</v>
      </c>
      <c r="O234" s="179">
        <v>0</v>
      </c>
      <c r="P234" s="179">
        <f>O234*H234</f>
        <v>0</v>
      </c>
      <c r="Q234" s="179">
        <v>0</v>
      </c>
      <c r="R234" s="179">
        <f>Q234*H234</f>
        <v>0</v>
      </c>
      <c r="S234" s="179">
        <v>0</v>
      </c>
      <c r="T234" s="180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81" t="s">
        <v>146</v>
      </c>
      <c r="AT234" s="181" t="s">
        <v>141</v>
      </c>
      <c r="AU234" s="181" t="s">
        <v>78</v>
      </c>
      <c r="AY234" s="17" t="s">
        <v>138</v>
      </c>
      <c r="BE234" s="182">
        <f>IF(N234="základní",J234,0)</f>
        <v>5500</v>
      </c>
      <c r="BF234" s="182">
        <f>IF(N234="snížená",J234,0)</f>
        <v>0</v>
      </c>
      <c r="BG234" s="182">
        <f>IF(N234="zákl. přenesená",J234,0)</f>
        <v>0</v>
      </c>
      <c r="BH234" s="182">
        <f>IF(N234="sníž. přenesená",J234,0)</f>
        <v>0</v>
      </c>
      <c r="BI234" s="182">
        <f>IF(N234="nulová",J234,0)</f>
        <v>0</v>
      </c>
      <c r="BJ234" s="17" t="s">
        <v>74</v>
      </c>
      <c r="BK234" s="182">
        <f>ROUND(I234*H234,2)</f>
        <v>5500</v>
      </c>
      <c r="BL234" s="17" t="s">
        <v>146</v>
      </c>
      <c r="BM234" s="181" t="s">
        <v>458</v>
      </c>
    </row>
    <row r="235" s="2" customFormat="1" ht="24.15" customHeight="1">
      <c r="A235" s="30"/>
      <c r="B235" s="170"/>
      <c r="C235" s="171" t="s">
        <v>459</v>
      </c>
      <c r="D235" s="171" t="s">
        <v>141</v>
      </c>
      <c r="E235" s="172" t="s">
        <v>460</v>
      </c>
      <c r="F235" s="173" t="s">
        <v>461</v>
      </c>
      <c r="G235" s="174" t="s">
        <v>219</v>
      </c>
      <c r="H235" s="175">
        <v>2</v>
      </c>
      <c r="I235" s="176">
        <v>815.10000000000002</v>
      </c>
      <c r="J235" s="176">
        <f>ROUND(I235*H235,2)</f>
        <v>1630.2000000000001</v>
      </c>
      <c r="K235" s="173" t="s">
        <v>1</v>
      </c>
      <c r="L235" s="31"/>
      <c r="M235" s="177" t="s">
        <v>1</v>
      </c>
      <c r="N235" s="178" t="s">
        <v>35</v>
      </c>
      <c r="O235" s="179">
        <v>0</v>
      </c>
      <c r="P235" s="179">
        <f>O235*H235</f>
        <v>0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81" t="s">
        <v>146</v>
      </c>
      <c r="AT235" s="181" t="s">
        <v>141</v>
      </c>
      <c r="AU235" s="181" t="s">
        <v>78</v>
      </c>
      <c r="AY235" s="17" t="s">
        <v>138</v>
      </c>
      <c r="BE235" s="182">
        <f>IF(N235="základní",J235,0)</f>
        <v>1630.2000000000001</v>
      </c>
      <c r="BF235" s="182">
        <f>IF(N235="snížená",J235,0)</f>
        <v>0</v>
      </c>
      <c r="BG235" s="182">
        <f>IF(N235="zákl. přenesená",J235,0)</f>
        <v>0</v>
      </c>
      <c r="BH235" s="182">
        <f>IF(N235="sníž. přenesená",J235,0)</f>
        <v>0</v>
      </c>
      <c r="BI235" s="182">
        <f>IF(N235="nulová",J235,0)</f>
        <v>0</v>
      </c>
      <c r="BJ235" s="17" t="s">
        <v>74</v>
      </c>
      <c r="BK235" s="182">
        <f>ROUND(I235*H235,2)</f>
        <v>1630.2000000000001</v>
      </c>
      <c r="BL235" s="17" t="s">
        <v>146</v>
      </c>
      <c r="BM235" s="181" t="s">
        <v>462</v>
      </c>
    </row>
    <row r="236" s="2" customFormat="1" ht="24.15" customHeight="1">
      <c r="A236" s="30"/>
      <c r="B236" s="170"/>
      <c r="C236" s="171" t="s">
        <v>463</v>
      </c>
      <c r="D236" s="171" t="s">
        <v>141</v>
      </c>
      <c r="E236" s="172" t="s">
        <v>464</v>
      </c>
      <c r="F236" s="173" t="s">
        <v>465</v>
      </c>
      <c r="G236" s="174" t="s">
        <v>219</v>
      </c>
      <c r="H236" s="175">
        <v>2</v>
      </c>
      <c r="I236" s="176">
        <v>2998.5999999999999</v>
      </c>
      <c r="J236" s="176">
        <f>ROUND(I236*H236,2)</f>
        <v>5997.1999999999998</v>
      </c>
      <c r="K236" s="173" t="s">
        <v>1</v>
      </c>
      <c r="L236" s="31"/>
      <c r="M236" s="177" t="s">
        <v>1</v>
      </c>
      <c r="N236" s="178" t="s">
        <v>35</v>
      </c>
      <c r="O236" s="179">
        <v>0</v>
      </c>
      <c r="P236" s="179">
        <f>O236*H236</f>
        <v>0</v>
      </c>
      <c r="Q236" s="179">
        <v>0</v>
      </c>
      <c r="R236" s="179">
        <f>Q236*H236</f>
        <v>0</v>
      </c>
      <c r="S236" s="179">
        <v>0</v>
      </c>
      <c r="T236" s="180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81" t="s">
        <v>146</v>
      </c>
      <c r="AT236" s="181" t="s">
        <v>141</v>
      </c>
      <c r="AU236" s="181" t="s">
        <v>78</v>
      </c>
      <c r="AY236" s="17" t="s">
        <v>138</v>
      </c>
      <c r="BE236" s="182">
        <f>IF(N236="základní",J236,0)</f>
        <v>5997.1999999999998</v>
      </c>
      <c r="BF236" s="182">
        <f>IF(N236="snížená",J236,0)</f>
        <v>0</v>
      </c>
      <c r="BG236" s="182">
        <f>IF(N236="zákl. přenesená",J236,0)</f>
        <v>0</v>
      </c>
      <c r="BH236" s="182">
        <f>IF(N236="sníž. přenesená",J236,0)</f>
        <v>0</v>
      </c>
      <c r="BI236" s="182">
        <f>IF(N236="nulová",J236,0)</f>
        <v>0</v>
      </c>
      <c r="BJ236" s="17" t="s">
        <v>74</v>
      </c>
      <c r="BK236" s="182">
        <f>ROUND(I236*H236,2)</f>
        <v>5997.1999999999998</v>
      </c>
      <c r="BL236" s="17" t="s">
        <v>146</v>
      </c>
      <c r="BM236" s="181" t="s">
        <v>466</v>
      </c>
    </row>
    <row r="237" s="2" customFormat="1" ht="24.15" customHeight="1">
      <c r="A237" s="30"/>
      <c r="B237" s="170"/>
      <c r="C237" s="171" t="s">
        <v>467</v>
      </c>
      <c r="D237" s="171" t="s">
        <v>141</v>
      </c>
      <c r="E237" s="172" t="s">
        <v>468</v>
      </c>
      <c r="F237" s="173" t="s">
        <v>469</v>
      </c>
      <c r="G237" s="174" t="s">
        <v>219</v>
      </c>
      <c r="H237" s="175">
        <v>1</v>
      </c>
      <c r="I237" s="176">
        <v>3709.1999999999998</v>
      </c>
      <c r="J237" s="176">
        <f>ROUND(I237*H237,2)</f>
        <v>3709.1999999999998</v>
      </c>
      <c r="K237" s="173" t="s">
        <v>1</v>
      </c>
      <c r="L237" s="31"/>
      <c r="M237" s="177" t="s">
        <v>1</v>
      </c>
      <c r="N237" s="178" t="s">
        <v>35</v>
      </c>
      <c r="O237" s="179">
        <v>0</v>
      </c>
      <c r="P237" s="179">
        <f>O237*H237</f>
        <v>0</v>
      </c>
      <c r="Q237" s="179">
        <v>0</v>
      </c>
      <c r="R237" s="179">
        <f>Q237*H237</f>
        <v>0</v>
      </c>
      <c r="S237" s="179">
        <v>0</v>
      </c>
      <c r="T237" s="180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81" t="s">
        <v>146</v>
      </c>
      <c r="AT237" s="181" t="s">
        <v>141</v>
      </c>
      <c r="AU237" s="181" t="s">
        <v>78</v>
      </c>
      <c r="AY237" s="17" t="s">
        <v>138</v>
      </c>
      <c r="BE237" s="182">
        <f>IF(N237="základní",J237,0)</f>
        <v>3709.1999999999998</v>
      </c>
      <c r="BF237" s="182">
        <f>IF(N237="snížená",J237,0)</f>
        <v>0</v>
      </c>
      <c r="BG237" s="182">
        <f>IF(N237="zákl. přenesená",J237,0)</f>
        <v>0</v>
      </c>
      <c r="BH237" s="182">
        <f>IF(N237="sníž. přenesená",J237,0)</f>
        <v>0</v>
      </c>
      <c r="BI237" s="182">
        <f>IF(N237="nulová",J237,0)</f>
        <v>0</v>
      </c>
      <c r="BJ237" s="17" t="s">
        <v>74</v>
      </c>
      <c r="BK237" s="182">
        <f>ROUND(I237*H237,2)</f>
        <v>3709.1999999999998</v>
      </c>
      <c r="BL237" s="17" t="s">
        <v>146</v>
      </c>
      <c r="BM237" s="181" t="s">
        <v>470</v>
      </c>
    </row>
    <row r="238" s="2" customFormat="1" ht="24.15" customHeight="1">
      <c r="A238" s="30"/>
      <c r="B238" s="170"/>
      <c r="C238" s="171" t="s">
        <v>471</v>
      </c>
      <c r="D238" s="171" t="s">
        <v>141</v>
      </c>
      <c r="E238" s="172" t="s">
        <v>472</v>
      </c>
      <c r="F238" s="173" t="s">
        <v>473</v>
      </c>
      <c r="G238" s="174" t="s">
        <v>219</v>
      </c>
      <c r="H238" s="175">
        <v>1</v>
      </c>
      <c r="I238" s="176">
        <v>1450.9000000000001</v>
      </c>
      <c r="J238" s="176">
        <f>ROUND(I238*H238,2)</f>
        <v>1450.9000000000001</v>
      </c>
      <c r="K238" s="173" t="s">
        <v>1</v>
      </c>
      <c r="L238" s="31"/>
      <c r="M238" s="177" t="s">
        <v>1</v>
      </c>
      <c r="N238" s="178" t="s">
        <v>35</v>
      </c>
      <c r="O238" s="179">
        <v>0</v>
      </c>
      <c r="P238" s="179">
        <f>O238*H238</f>
        <v>0</v>
      </c>
      <c r="Q238" s="179">
        <v>0</v>
      </c>
      <c r="R238" s="179">
        <f>Q238*H238</f>
        <v>0</v>
      </c>
      <c r="S238" s="179">
        <v>0</v>
      </c>
      <c r="T238" s="180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81" t="s">
        <v>146</v>
      </c>
      <c r="AT238" s="181" t="s">
        <v>141</v>
      </c>
      <c r="AU238" s="181" t="s">
        <v>78</v>
      </c>
      <c r="AY238" s="17" t="s">
        <v>138</v>
      </c>
      <c r="BE238" s="182">
        <f>IF(N238="základní",J238,0)</f>
        <v>1450.9000000000001</v>
      </c>
      <c r="BF238" s="182">
        <f>IF(N238="snížená",J238,0)</f>
        <v>0</v>
      </c>
      <c r="BG238" s="182">
        <f>IF(N238="zákl. přenesená",J238,0)</f>
        <v>0</v>
      </c>
      <c r="BH238" s="182">
        <f>IF(N238="sníž. přenesená",J238,0)</f>
        <v>0</v>
      </c>
      <c r="BI238" s="182">
        <f>IF(N238="nulová",J238,0)</f>
        <v>0</v>
      </c>
      <c r="BJ238" s="17" t="s">
        <v>74</v>
      </c>
      <c r="BK238" s="182">
        <f>ROUND(I238*H238,2)</f>
        <v>1450.9000000000001</v>
      </c>
      <c r="BL238" s="17" t="s">
        <v>146</v>
      </c>
      <c r="BM238" s="181" t="s">
        <v>474</v>
      </c>
    </row>
    <row r="239" s="2" customFormat="1" ht="24.15" customHeight="1">
      <c r="A239" s="30"/>
      <c r="B239" s="170"/>
      <c r="C239" s="171" t="s">
        <v>475</v>
      </c>
      <c r="D239" s="171" t="s">
        <v>141</v>
      </c>
      <c r="E239" s="172" t="s">
        <v>476</v>
      </c>
      <c r="F239" s="173" t="s">
        <v>477</v>
      </c>
      <c r="G239" s="174" t="s">
        <v>219</v>
      </c>
      <c r="H239" s="175">
        <v>1</v>
      </c>
      <c r="I239" s="176">
        <v>926.20000000000005</v>
      </c>
      <c r="J239" s="176">
        <f>ROUND(I239*H239,2)</f>
        <v>926.20000000000005</v>
      </c>
      <c r="K239" s="173" t="s">
        <v>1</v>
      </c>
      <c r="L239" s="31"/>
      <c r="M239" s="177" t="s">
        <v>1</v>
      </c>
      <c r="N239" s="178" t="s">
        <v>35</v>
      </c>
      <c r="O239" s="179">
        <v>0</v>
      </c>
      <c r="P239" s="179">
        <f>O239*H239</f>
        <v>0</v>
      </c>
      <c r="Q239" s="179">
        <v>0</v>
      </c>
      <c r="R239" s="179">
        <f>Q239*H239</f>
        <v>0</v>
      </c>
      <c r="S239" s="179">
        <v>0</v>
      </c>
      <c r="T239" s="180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81" t="s">
        <v>146</v>
      </c>
      <c r="AT239" s="181" t="s">
        <v>141</v>
      </c>
      <c r="AU239" s="181" t="s">
        <v>78</v>
      </c>
      <c r="AY239" s="17" t="s">
        <v>138</v>
      </c>
      <c r="BE239" s="182">
        <f>IF(N239="základní",J239,0)</f>
        <v>926.20000000000005</v>
      </c>
      <c r="BF239" s="182">
        <f>IF(N239="snížená",J239,0)</f>
        <v>0</v>
      </c>
      <c r="BG239" s="182">
        <f>IF(N239="zákl. přenesená",J239,0)</f>
        <v>0</v>
      </c>
      <c r="BH239" s="182">
        <f>IF(N239="sníž. přenesená",J239,0)</f>
        <v>0</v>
      </c>
      <c r="BI239" s="182">
        <f>IF(N239="nulová",J239,0)</f>
        <v>0</v>
      </c>
      <c r="BJ239" s="17" t="s">
        <v>74</v>
      </c>
      <c r="BK239" s="182">
        <f>ROUND(I239*H239,2)</f>
        <v>926.20000000000005</v>
      </c>
      <c r="BL239" s="17" t="s">
        <v>146</v>
      </c>
      <c r="BM239" s="181" t="s">
        <v>478</v>
      </c>
    </row>
    <row r="240" s="2" customFormat="1" ht="16.5" customHeight="1">
      <c r="A240" s="30"/>
      <c r="B240" s="170"/>
      <c r="C240" s="171" t="s">
        <v>479</v>
      </c>
      <c r="D240" s="171" t="s">
        <v>141</v>
      </c>
      <c r="E240" s="172" t="s">
        <v>480</v>
      </c>
      <c r="F240" s="173" t="s">
        <v>481</v>
      </c>
      <c r="G240" s="174" t="s">
        <v>219</v>
      </c>
      <c r="H240" s="175">
        <v>1</v>
      </c>
      <c r="I240" s="176">
        <v>616</v>
      </c>
      <c r="J240" s="176">
        <f>ROUND(I240*H240,2)</f>
        <v>616</v>
      </c>
      <c r="K240" s="173" t="s">
        <v>1</v>
      </c>
      <c r="L240" s="31"/>
      <c r="M240" s="177" t="s">
        <v>1</v>
      </c>
      <c r="N240" s="178" t="s">
        <v>35</v>
      </c>
      <c r="O240" s="179">
        <v>0</v>
      </c>
      <c r="P240" s="179">
        <f>O240*H240</f>
        <v>0</v>
      </c>
      <c r="Q240" s="179">
        <v>0</v>
      </c>
      <c r="R240" s="179">
        <f>Q240*H240</f>
        <v>0</v>
      </c>
      <c r="S240" s="179">
        <v>0</v>
      </c>
      <c r="T240" s="180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81" t="s">
        <v>146</v>
      </c>
      <c r="AT240" s="181" t="s">
        <v>141</v>
      </c>
      <c r="AU240" s="181" t="s">
        <v>78</v>
      </c>
      <c r="AY240" s="17" t="s">
        <v>138</v>
      </c>
      <c r="BE240" s="182">
        <f>IF(N240="základní",J240,0)</f>
        <v>616</v>
      </c>
      <c r="BF240" s="182">
        <f>IF(N240="snížená",J240,0)</f>
        <v>0</v>
      </c>
      <c r="BG240" s="182">
        <f>IF(N240="zákl. přenesená",J240,0)</f>
        <v>0</v>
      </c>
      <c r="BH240" s="182">
        <f>IF(N240="sníž. přenesená",J240,0)</f>
        <v>0</v>
      </c>
      <c r="BI240" s="182">
        <f>IF(N240="nulová",J240,0)</f>
        <v>0</v>
      </c>
      <c r="BJ240" s="17" t="s">
        <v>74</v>
      </c>
      <c r="BK240" s="182">
        <f>ROUND(I240*H240,2)</f>
        <v>616</v>
      </c>
      <c r="BL240" s="17" t="s">
        <v>146</v>
      </c>
      <c r="BM240" s="181" t="s">
        <v>482</v>
      </c>
    </row>
    <row r="241" s="2" customFormat="1" ht="24.15" customHeight="1">
      <c r="A241" s="30"/>
      <c r="B241" s="170"/>
      <c r="C241" s="171" t="s">
        <v>483</v>
      </c>
      <c r="D241" s="171" t="s">
        <v>141</v>
      </c>
      <c r="E241" s="172" t="s">
        <v>484</v>
      </c>
      <c r="F241" s="173" t="s">
        <v>485</v>
      </c>
      <c r="G241" s="174" t="s">
        <v>219</v>
      </c>
      <c r="H241" s="175">
        <v>1</v>
      </c>
      <c r="I241" s="176">
        <v>1702.8</v>
      </c>
      <c r="J241" s="176">
        <f>ROUND(I241*H241,2)</f>
        <v>1702.8</v>
      </c>
      <c r="K241" s="173" t="s">
        <v>1</v>
      </c>
      <c r="L241" s="31"/>
      <c r="M241" s="177" t="s">
        <v>1</v>
      </c>
      <c r="N241" s="178" t="s">
        <v>35</v>
      </c>
      <c r="O241" s="179">
        <v>0</v>
      </c>
      <c r="P241" s="179">
        <f>O241*H241</f>
        <v>0</v>
      </c>
      <c r="Q241" s="179">
        <v>0</v>
      </c>
      <c r="R241" s="179">
        <f>Q241*H241</f>
        <v>0</v>
      </c>
      <c r="S241" s="179">
        <v>0</v>
      </c>
      <c r="T241" s="180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81" t="s">
        <v>146</v>
      </c>
      <c r="AT241" s="181" t="s">
        <v>141</v>
      </c>
      <c r="AU241" s="181" t="s">
        <v>78</v>
      </c>
      <c r="AY241" s="17" t="s">
        <v>138</v>
      </c>
      <c r="BE241" s="182">
        <f>IF(N241="základní",J241,0)</f>
        <v>1702.8</v>
      </c>
      <c r="BF241" s="182">
        <f>IF(N241="snížená",J241,0)</f>
        <v>0</v>
      </c>
      <c r="BG241" s="182">
        <f>IF(N241="zákl. přenesená",J241,0)</f>
        <v>0</v>
      </c>
      <c r="BH241" s="182">
        <f>IF(N241="sníž. přenesená",J241,0)</f>
        <v>0</v>
      </c>
      <c r="BI241" s="182">
        <f>IF(N241="nulová",J241,0)</f>
        <v>0</v>
      </c>
      <c r="BJ241" s="17" t="s">
        <v>74</v>
      </c>
      <c r="BK241" s="182">
        <f>ROUND(I241*H241,2)</f>
        <v>1702.8</v>
      </c>
      <c r="BL241" s="17" t="s">
        <v>146</v>
      </c>
      <c r="BM241" s="181" t="s">
        <v>486</v>
      </c>
    </row>
    <row r="242" s="2" customFormat="1" ht="24.15" customHeight="1">
      <c r="A242" s="30"/>
      <c r="B242" s="170"/>
      <c r="C242" s="171" t="s">
        <v>487</v>
      </c>
      <c r="D242" s="171" t="s">
        <v>141</v>
      </c>
      <c r="E242" s="172" t="s">
        <v>488</v>
      </c>
      <c r="F242" s="173" t="s">
        <v>489</v>
      </c>
      <c r="G242" s="174" t="s">
        <v>490</v>
      </c>
      <c r="H242" s="175">
        <v>1</v>
      </c>
      <c r="I242" s="176">
        <v>1850</v>
      </c>
      <c r="J242" s="176">
        <f>ROUND(I242*H242,2)</f>
        <v>1850</v>
      </c>
      <c r="K242" s="173" t="s">
        <v>1</v>
      </c>
      <c r="L242" s="31"/>
      <c r="M242" s="177" t="s">
        <v>1</v>
      </c>
      <c r="N242" s="178" t="s">
        <v>35</v>
      </c>
      <c r="O242" s="179">
        <v>3.2050000000000001</v>
      </c>
      <c r="P242" s="179">
        <f>O242*H242</f>
        <v>3.2050000000000001</v>
      </c>
      <c r="Q242" s="179">
        <v>0</v>
      </c>
      <c r="R242" s="179">
        <f>Q242*H242</f>
        <v>0</v>
      </c>
      <c r="S242" s="179">
        <v>0</v>
      </c>
      <c r="T242" s="180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81" t="s">
        <v>178</v>
      </c>
      <c r="AT242" s="181" t="s">
        <v>141</v>
      </c>
      <c r="AU242" s="181" t="s">
        <v>78</v>
      </c>
      <c r="AY242" s="17" t="s">
        <v>138</v>
      </c>
      <c r="BE242" s="182">
        <f>IF(N242="základní",J242,0)</f>
        <v>1850</v>
      </c>
      <c r="BF242" s="182">
        <f>IF(N242="snížená",J242,0)</f>
        <v>0</v>
      </c>
      <c r="BG242" s="182">
        <f>IF(N242="zákl. přenesená",J242,0)</f>
        <v>0</v>
      </c>
      <c r="BH242" s="182">
        <f>IF(N242="sníž. přenesená",J242,0)</f>
        <v>0</v>
      </c>
      <c r="BI242" s="182">
        <f>IF(N242="nulová",J242,0)</f>
        <v>0</v>
      </c>
      <c r="BJ242" s="17" t="s">
        <v>74</v>
      </c>
      <c r="BK242" s="182">
        <f>ROUND(I242*H242,2)</f>
        <v>1850</v>
      </c>
      <c r="BL242" s="17" t="s">
        <v>178</v>
      </c>
      <c r="BM242" s="181" t="s">
        <v>491</v>
      </c>
    </row>
    <row r="243" s="12" customFormat="1" ht="22.8" customHeight="1">
      <c r="A243" s="12"/>
      <c r="B243" s="158"/>
      <c r="C243" s="12"/>
      <c r="D243" s="159" t="s">
        <v>69</v>
      </c>
      <c r="E243" s="168" t="s">
        <v>492</v>
      </c>
      <c r="F243" s="168" t="s">
        <v>493</v>
      </c>
      <c r="G243" s="12"/>
      <c r="H243" s="12"/>
      <c r="I243" s="12"/>
      <c r="J243" s="169">
        <f>BK243</f>
        <v>273440.10999999999</v>
      </c>
      <c r="K243" s="12"/>
      <c r="L243" s="158"/>
      <c r="M243" s="162"/>
      <c r="N243" s="163"/>
      <c r="O243" s="163"/>
      <c r="P243" s="164">
        <f>SUM(P244:P271)</f>
        <v>12.929494</v>
      </c>
      <c r="Q243" s="163"/>
      <c r="R243" s="164">
        <f>SUM(R244:R271)</f>
        <v>0.086150000000000004</v>
      </c>
      <c r="S243" s="163"/>
      <c r="T243" s="165">
        <f>SUM(T244:T271)</f>
        <v>0.34373999999999999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59" t="s">
        <v>78</v>
      </c>
      <c r="AT243" s="166" t="s">
        <v>69</v>
      </c>
      <c r="AU243" s="166" t="s">
        <v>74</v>
      </c>
      <c r="AY243" s="159" t="s">
        <v>138</v>
      </c>
      <c r="BK243" s="167">
        <f>SUM(BK244:BK271)</f>
        <v>273440.10999999999</v>
      </c>
    </row>
    <row r="244" s="2" customFormat="1" ht="24.15" customHeight="1">
      <c r="A244" s="30"/>
      <c r="B244" s="170"/>
      <c r="C244" s="171" t="s">
        <v>494</v>
      </c>
      <c r="D244" s="171" t="s">
        <v>141</v>
      </c>
      <c r="E244" s="172" t="s">
        <v>495</v>
      </c>
      <c r="F244" s="173" t="s">
        <v>496</v>
      </c>
      <c r="G244" s="174" t="s">
        <v>177</v>
      </c>
      <c r="H244" s="175">
        <v>3</v>
      </c>
      <c r="I244" s="176">
        <v>179</v>
      </c>
      <c r="J244" s="176">
        <f>ROUND(I244*H244,2)</f>
        <v>537</v>
      </c>
      <c r="K244" s="173" t="s">
        <v>145</v>
      </c>
      <c r="L244" s="31"/>
      <c r="M244" s="177" t="s">
        <v>1</v>
      </c>
      <c r="N244" s="178" t="s">
        <v>35</v>
      </c>
      <c r="O244" s="179">
        <v>0.34999999999999998</v>
      </c>
      <c r="P244" s="179">
        <f>O244*H244</f>
        <v>1.0499999999999998</v>
      </c>
      <c r="Q244" s="179">
        <v>0</v>
      </c>
      <c r="R244" s="179">
        <f>Q244*H244</f>
        <v>0</v>
      </c>
      <c r="S244" s="179">
        <v>0.093579999999999997</v>
      </c>
      <c r="T244" s="180">
        <f>S244*H244</f>
        <v>0.28073999999999999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81" t="s">
        <v>178</v>
      </c>
      <c r="AT244" s="181" t="s">
        <v>141</v>
      </c>
      <c r="AU244" s="181" t="s">
        <v>78</v>
      </c>
      <c r="AY244" s="17" t="s">
        <v>138</v>
      </c>
      <c r="BE244" s="182">
        <f>IF(N244="základní",J244,0)</f>
        <v>537</v>
      </c>
      <c r="BF244" s="182">
        <f>IF(N244="snížená",J244,0)</f>
        <v>0</v>
      </c>
      <c r="BG244" s="182">
        <f>IF(N244="zákl. přenesená",J244,0)</f>
        <v>0</v>
      </c>
      <c r="BH244" s="182">
        <f>IF(N244="sníž. přenesená",J244,0)</f>
        <v>0</v>
      </c>
      <c r="BI244" s="182">
        <f>IF(N244="nulová",J244,0)</f>
        <v>0</v>
      </c>
      <c r="BJ244" s="17" t="s">
        <v>74</v>
      </c>
      <c r="BK244" s="182">
        <f>ROUND(I244*H244,2)</f>
        <v>537</v>
      </c>
      <c r="BL244" s="17" t="s">
        <v>178</v>
      </c>
      <c r="BM244" s="181" t="s">
        <v>497</v>
      </c>
    </row>
    <row r="245" s="2" customFormat="1" ht="16.5" customHeight="1">
      <c r="A245" s="30"/>
      <c r="B245" s="170"/>
      <c r="C245" s="171" t="s">
        <v>498</v>
      </c>
      <c r="D245" s="171" t="s">
        <v>141</v>
      </c>
      <c r="E245" s="172" t="s">
        <v>499</v>
      </c>
      <c r="F245" s="173" t="s">
        <v>500</v>
      </c>
      <c r="G245" s="174" t="s">
        <v>335</v>
      </c>
      <c r="H245" s="175">
        <v>10</v>
      </c>
      <c r="I245" s="176">
        <v>112</v>
      </c>
      <c r="J245" s="176">
        <f>ROUND(I245*H245,2)</f>
        <v>1120</v>
      </c>
      <c r="K245" s="173" t="s">
        <v>145</v>
      </c>
      <c r="L245" s="31"/>
      <c r="M245" s="177" t="s">
        <v>1</v>
      </c>
      <c r="N245" s="178" t="s">
        <v>35</v>
      </c>
      <c r="O245" s="179">
        <v>0.114</v>
      </c>
      <c r="P245" s="179">
        <f>O245*H245</f>
        <v>1.1400000000000001</v>
      </c>
      <c r="Q245" s="179">
        <v>0.0011199999999999999</v>
      </c>
      <c r="R245" s="179">
        <f>Q245*H245</f>
        <v>0.011199999999999998</v>
      </c>
      <c r="S245" s="179">
        <v>0</v>
      </c>
      <c r="T245" s="180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81" t="s">
        <v>178</v>
      </c>
      <c r="AT245" s="181" t="s">
        <v>141</v>
      </c>
      <c r="AU245" s="181" t="s">
        <v>78</v>
      </c>
      <c r="AY245" s="17" t="s">
        <v>138</v>
      </c>
      <c r="BE245" s="182">
        <f>IF(N245="základní",J245,0)</f>
        <v>1120</v>
      </c>
      <c r="BF245" s="182">
        <f>IF(N245="snížená",J245,0)</f>
        <v>0</v>
      </c>
      <c r="BG245" s="182">
        <f>IF(N245="zákl. přenesená",J245,0)</f>
        <v>0</v>
      </c>
      <c r="BH245" s="182">
        <f>IF(N245="sníž. přenesená",J245,0)</f>
        <v>0</v>
      </c>
      <c r="BI245" s="182">
        <f>IF(N245="nulová",J245,0)</f>
        <v>0</v>
      </c>
      <c r="BJ245" s="17" t="s">
        <v>74</v>
      </c>
      <c r="BK245" s="182">
        <f>ROUND(I245*H245,2)</f>
        <v>1120</v>
      </c>
      <c r="BL245" s="17" t="s">
        <v>178</v>
      </c>
      <c r="BM245" s="181" t="s">
        <v>501</v>
      </c>
    </row>
    <row r="246" s="2" customFormat="1" ht="24.15" customHeight="1">
      <c r="A246" s="30"/>
      <c r="B246" s="170"/>
      <c r="C246" s="171" t="s">
        <v>502</v>
      </c>
      <c r="D246" s="171" t="s">
        <v>141</v>
      </c>
      <c r="E246" s="172" t="s">
        <v>503</v>
      </c>
      <c r="F246" s="173" t="s">
        <v>504</v>
      </c>
      <c r="G246" s="174" t="s">
        <v>335</v>
      </c>
      <c r="H246" s="175">
        <v>1</v>
      </c>
      <c r="I246" s="176">
        <v>8110</v>
      </c>
      <c r="J246" s="176">
        <f>ROUND(I246*H246,2)</f>
        <v>8110</v>
      </c>
      <c r="K246" s="173" t="s">
        <v>145</v>
      </c>
      <c r="L246" s="31"/>
      <c r="M246" s="177" t="s">
        <v>1</v>
      </c>
      <c r="N246" s="178" t="s">
        <v>35</v>
      </c>
      <c r="O246" s="179">
        <v>5.7240000000000002</v>
      </c>
      <c r="P246" s="179">
        <f>O246*H246</f>
        <v>5.7240000000000002</v>
      </c>
      <c r="Q246" s="179">
        <v>0.01023</v>
      </c>
      <c r="R246" s="179">
        <f>Q246*H246</f>
        <v>0.01023</v>
      </c>
      <c r="S246" s="179">
        <v>0</v>
      </c>
      <c r="T246" s="180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81" t="s">
        <v>178</v>
      </c>
      <c r="AT246" s="181" t="s">
        <v>141</v>
      </c>
      <c r="AU246" s="181" t="s">
        <v>78</v>
      </c>
      <c r="AY246" s="17" t="s">
        <v>138</v>
      </c>
      <c r="BE246" s="182">
        <f>IF(N246="základní",J246,0)</f>
        <v>8110</v>
      </c>
      <c r="BF246" s="182">
        <f>IF(N246="snížená",J246,0)</f>
        <v>0</v>
      </c>
      <c r="BG246" s="182">
        <f>IF(N246="zákl. přenesená",J246,0)</f>
        <v>0</v>
      </c>
      <c r="BH246" s="182">
        <f>IF(N246="sníž. přenesená",J246,0)</f>
        <v>0</v>
      </c>
      <c r="BI246" s="182">
        <f>IF(N246="nulová",J246,0)</f>
        <v>0</v>
      </c>
      <c r="BJ246" s="17" t="s">
        <v>74</v>
      </c>
      <c r="BK246" s="182">
        <f>ROUND(I246*H246,2)</f>
        <v>8110</v>
      </c>
      <c r="BL246" s="17" t="s">
        <v>178</v>
      </c>
      <c r="BM246" s="181" t="s">
        <v>505</v>
      </c>
    </row>
    <row r="247" s="2" customFormat="1" ht="16.5" customHeight="1">
      <c r="A247" s="30"/>
      <c r="B247" s="170"/>
      <c r="C247" s="171" t="s">
        <v>506</v>
      </c>
      <c r="D247" s="171" t="s">
        <v>141</v>
      </c>
      <c r="E247" s="172" t="s">
        <v>507</v>
      </c>
      <c r="F247" s="173" t="s">
        <v>508</v>
      </c>
      <c r="G247" s="174" t="s">
        <v>236</v>
      </c>
      <c r="H247" s="175">
        <v>1</v>
      </c>
      <c r="I247" s="176">
        <v>46700</v>
      </c>
      <c r="J247" s="176">
        <f>ROUND(I247*H247,2)</f>
        <v>46700</v>
      </c>
      <c r="K247" s="173" t="s">
        <v>1</v>
      </c>
      <c r="L247" s="31"/>
      <c r="M247" s="177" t="s">
        <v>1</v>
      </c>
      <c r="N247" s="178" t="s">
        <v>35</v>
      </c>
      <c r="O247" s="179">
        <v>0</v>
      </c>
      <c r="P247" s="179">
        <f>O247*H247</f>
        <v>0</v>
      </c>
      <c r="Q247" s="179">
        <v>0</v>
      </c>
      <c r="R247" s="179">
        <f>Q247*H247</f>
        <v>0</v>
      </c>
      <c r="S247" s="179">
        <v>0</v>
      </c>
      <c r="T247" s="180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81" t="s">
        <v>178</v>
      </c>
      <c r="AT247" s="181" t="s">
        <v>141</v>
      </c>
      <c r="AU247" s="181" t="s">
        <v>78</v>
      </c>
      <c r="AY247" s="17" t="s">
        <v>138</v>
      </c>
      <c r="BE247" s="182">
        <f>IF(N247="základní",J247,0)</f>
        <v>46700</v>
      </c>
      <c r="BF247" s="182">
        <f>IF(N247="snížená",J247,0)</f>
        <v>0</v>
      </c>
      <c r="BG247" s="182">
        <f>IF(N247="zákl. přenesená",J247,0)</f>
        <v>0</v>
      </c>
      <c r="BH247" s="182">
        <f>IF(N247="sníž. přenesená",J247,0)</f>
        <v>0</v>
      </c>
      <c r="BI247" s="182">
        <f>IF(N247="nulová",J247,0)</f>
        <v>0</v>
      </c>
      <c r="BJ247" s="17" t="s">
        <v>74</v>
      </c>
      <c r="BK247" s="182">
        <f>ROUND(I247*H247,2)</f>
        <v>46700</v>
      </c>
      <c r="BL247" s="17" t="s">
        <v>178</v>
      </c>
      <c r="BM247" s="181" t="s">
        <v>509</v>
      </c>
    </row>
    <row r="248" s="2" customFormat="1" ht="24.15" customHeight="1">
      <c r="A248" s="30"/>
      <c r="B248" s="170"/>
      <c r="C248" s="171" t="s">
        <v>510</v>
      </c>
      <c r="D248" s="171" t="s">
        <v>141</v>
      </c>
      <c r="E248" s="172" t="s">
        <v>511</v>
      </c>
      <c r="F248" s="173" t="s">
        <v>512</v>
      </c>
      <c r="G248" s="174" t="s">
        <v>335</v>
      </c>
      <c r="H248" s="175">
        <v>1</v>
      </c>
      <c r="I248" s="176">
        <v>4195</v>
      </c>
      <c r="J248" s="176">
        <f>ROUND(I248*H248,2)</f>
        <v>4195</v>
      </c>
      <c r="K248" s="173" t="s">
        <v>1</v>
      </c>
      <c r="L248" s="31"/>
      <c r="M248" s="177" t="s">
        <v>1</v>
      </c>
      <c r="N248" s="178" t="s">
        <v>35</v>
      </c>
      <c r="O248" s="179">
        <v>0</v>
      </c>
      <c r="P248" s="179">
        <f>O248*H248</f>
        <v>0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81" t="s">
        <v>178</v>
      </c>
      <c r="AT248" s="181" t="s">
        <v>141</v>
      </c>
      <c r="AU248" s="181" t="s">
        <v>78</v>
      </c>
      <c r="AY248" s="17" t="s">
        <v>138</v>
      </c>
      <c r="BE248" s="182">
        <f>IF(N248="základní",J248,0)</f>
        <v>4195</v>
      </c>
      <c r="BF248" s="182">
        <f>IF(N248="snížená",J248,0)</f>
        <v>0</v>
      </c>
      <c r="BG248" s="182">
        <f>IF(N248="zákl. přenesená",J248,0)</f>
        <v>0</v>
      </c>
      <c r="BH248" s="182">
        <f>IF(N248="sníž. přenesená",J248,0)</f>
        <v>0</v>
      </c>
      <c r="BI248" s="182">
        <f>IF(N248="nulová",J248,0)</f>
        <v>0</v>
      </c>
      <c r="BJ248" s="17" t="s">
        <v>74</v>
      </c>
      <c r="BK248" s="182">
        <f>ROUND(I248*H248,2)</f>
        <v>4195</v>
      </c>
      <c r="BL248" s="17" t="s">
        <v>178</v>
      </c>
      <c r="BM248" s="181" t="s">
        <v>513</v>
      </c>
    </row>
    <row r="249" s="2" customFormat="1" ht="21.75" customHeight="1">
      <c r="A249" s="30"/>
      <c r="B249" s="170"/>
      <c r="C249" s="171" t="s">
        <v>514</v>
      </c>
      <c r="D249" s="171" t="s">
        <v>141</v>
      </c>
      <c r="E249" s="172" t="s">
        <v>515</v>
      </c>
      <c r="F249" s="173" t="s">
        <v>516</v>
      </c>
      <c r="G249" s="174" t="s">
        <v>219</v>
      </c>
      <c r="H249" s="175">
        <v>1</v>
      </c>
      <c r="I249" s="176">
        <v>14950</v>
      </c>
      <c r="J249" s="176">
        <f>ROUND(I249*H249,2)</f>
        <v>14950</v>
      </c>
      <c r="K249" s="173" t="s">
        <v>1</v>
      </c>
      <c r="L249" s="31"/>
      <c r="M249" s="177" t="s">
        <v>1</v>
      </c>
      <c r="N249" s="178" t="s">
        <v>35</v>
      </c>
      <c r="O249" s="179">
        <v>0</v>
      </c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81" t="s">
        <v>178</v>
      </c>
      <c r="AT249" s="181" t="s">
        <v>141</v>
      </c>
      <c r="AU249" s="181" t="s">
        <v>78</v>
      </c>
      <c r="AY249" s="17" t="s">
        <v>138</v>
      </c>
      <c r="BE249" s="182">
        <f>IF(N249="základní",J249,0)</f>
        <v>14950</v>
      </c>
      <c r="BF249" s="182">
        <f>IF(N249="snížená",J249,0)</f>
        <v>0</v>
      </c>
      <c r="BG249" s="182">
        <f>IF(N249="zákl. přenesená",J249,0)</f>
        <v>0</v>
      </c>
      <c r="BH249" s="182">
        <f>IF(N249="sníž. přenesená",J249,0)</f>
        <v>0</v>
      </c>
      <c r="BI249" s="182">
        <f>IF(N249="nulová",J249,0)</f>
        <v>0</v>
      </c>
      <c r="BJ249" s="17" t="s">
        <v>74</v>
      </c>
      <c r="BK249" s="182">
        <f>ROUND(I249*H249,2)</f>
        <v>14950</v>
      </c>
      <c r="BL249" s="17" t="s">
        <v>178</v>
      </c>
      <c r="BM249" s="181" t="s">
        <v>517</v>
      </c>
    </row>
    <row r="250" s="2" customFormat="1" ht="37.8" customHeight="1">
      <c r="A250" s="30"/>
      <c r="B250" s="170"/>
      <c r="C250" s="171" t="s">
        <v>518</v>
      </c>
      <c r="D250" s="171" t="s">
        <v>141</v>
      </c>
      <c r="E250" s="172" t="s">
        <v>519</v>
      </c>
      <c r="F250" s="173" t="s">
        <v>520</v>
      </c>
      <c r="G250" s="174" t="s">
        <v>335</v>
      </c>
      <c r="H250" s="175">
        <v>1</v>
      </c>
      <c r="I250" s="176">
        <v>25500</v>
      </c>
      <c r="J250" s="176">
        <f>ROUND(I250*H250,2)</f>
        <v>25500</v>
      </c>
      <c r="K250" s="173" t="s">
        <v>145</v>
      </c>
      <c r="L250" s="31"/>
      <c r="M250" s="177" t="s">
        <v>1</v>
      </c>
      <c r="N250" s="178" t="s">
        <v>35</v>
      </c>
      <c r="O250" s="179">
        <v>0.80000000000000004</v>
      </c>
      <c r="P250" s="179">
        <f>O250*H250</f>
        <v>0.80000000000000004</v>
      </c>
      <c r="Q250" s="179">
        <v>0.043869999999999999</v>
      </c>
      <c r="R250" s="179">
        <f>Q250*H250</f>
        <v>0.043869999999999999</v>
      </c>
      <c r="S250" s="179">
        <v>0</v>
      </c>
      <c r="T250" s="180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81" t="s">
        <v>178</v>
      </c>
      <c r="AT250" s="181" t="s">
        <v>141</v>
      </c>
      <c r="AU250" s="181" t="s">
        <v>78</v>
      </c>
      <c r="AY250" s="17" t="s">
        <v>138</v>
      </c>
      <c r="BE250" s="182">
        <f>IF(N250="základní",J250,0)</f>
        <v>25500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17" t="s">
        <v>74</v>
      </c>
      <c r="BK250" s="182">
        <f>ROUND(I250*H250,2)</f>
        <v>25500</v>
      </c>
      <c r="BL250" s="17" t="s">
        <v>178</v>
      </c>
      <c r="BM250" s="181" t="s">
        <v>521</v>
      </c>
    </row>
    <row r="251" s="2" customFormat="1">
      <c r="A251" s="30"/>
      <c r="B251" s="31"/>
      <c r="C251" s="30"/>
      <c r="D251" s="183" t="s">
        <v>168</v>
      </c>
      <c r="E251" s="30"/>
      <c r="F251" s="184" t="s">
        <v>522</v>
      </c>
      <c r="G251" s="30"/>
      <c r="H251" s="30"/>
      <c r="I251" s="30"/>
      <c r="J251" s="30"/>
      <c r="K251" s="30"/>
      <c r="L251" s="31"/>
      <c r="M251" s="185"/>
      <c r="N251" s="186"/>
      <c r="O251" s="68"/>
      <c r="P251" s="68"/>
      <c r="Q251" s="68"/>
      <c r="R251" s="68"/>
      <c r="S251" s="68"/>
      <c r="T251" s="69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T251" s="17" t="s">
        <v>168</v>
      </c>
      <c r="AU251" s="17" t="s">
        <v>78</v>
      </c>
    </row>
    <row r="252" s="13" customFormat="1">
      <c r="A252" s="13"/>
      <c r="B252" s="196"/>
      <c r="C252" s="13"/>
      <c r="D252" s="183" t="s">
        <v>186</v>
      </c>
      <c r="E252" s="202" t="s">
        <v>1</v>
      </c>
      <c r="F252" s="197" t="s">
        <v>523</v>
      </c>
      <c r="G252" s="13"/>
      <c r="H252" s="198">
        <v>1</v>
      </c>
      <c r="I252" s="13"/>
      <c r="J252" s="13"/>
      <c r="K252" s="13"/>
      <c r="L252" s="196"/>
      <c r="M252" s="199"/>
      <c r="N252" s="200"/>
      <c r="O252" s="200"/>
      <c r="P252" s="200"/>
      <c r="Q252" s="200"/>
      <c r="R252" s="200"/>
      <c r="S252" s="200"/>
      <c r="T252" s="20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02" t="s">
        <v>186</v>
      </c>
      <c r="AU252" s="202" t="s">
        <v>78</v>
      </c>
      <c r="AV252" s="13" t="s">
        <v>78</v>
      </c>
      <c r="AW252" s="13" t="s">
        <v>27</v>
      </c>
      <c r="AX252" s="13" t="s">
        <v>74</v>
      </c>
      <c r="AY252" s="202" t="s">
        <v>138</v>
      </c>
    </row>
    <row r="253" s="2" customFormat="1" ht="16.5" customHeight="1">
      <c r="A253" s="30"/>
      <c r="B253" s="170"/>
      <c r="C253" s="171" t="s">
        <v>524</v>
      </c>
      <c r="D253" s="171" t="s">
        <v>141</v>
      </c>
      <c r="E253" s="172" t="s">
        <v>525</v>
      </c>
      <c r="F253" s="173" t="s">
        <v>526</v>
      </c>
      <c r="G253" s="174" t="s">
        <v>219</v>
      </c>
      <c r="H253" s="175">
        <v>3</v>
      </c>
      <c r="I253" s="176">
        <v>230</v>
      </c>
      <c r="J253" s="176">
        <f>ROUND(I253*H253,2)</f>
        <v>690</v>
      </c>
      <c r="K253" s="173" t="s">
        <v>145</v>
      </c>
      <c r="L253" s="31"/>
      <c r="M253" s="177" t="s">
        <v>1</v>
      </c>
      <c r="N253" s="178" t="s">
        <v>35</v>
      </c>
      <c r="O253" s="179">
        <v>0.42999999999999999</v>
      </c>
      <c r="P253" s="179">
        <f>O253*H253</f>
        <v>1.29</v>
      </c>
      <c r="Q253" s="179">
        <v>6.9999999999999994E-05</v>
      </c>
      <c r="R253" s="179">
        <f>Q253*H253</f>
        <v>0.00020999999999999998</v>
      </c>
      <c r="S253" s="179">
        <v>0.021000000000000001</v>
      </c>
      <c r="T253" s="180">
        <f>S253*H253</f>
        <v>0.063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81" t="s">
        <v>178</v>
      </c>
      <c r="AT253" s="181" t="s">
        <v>141</v>
      </c>
      <c r="AU253" s="181" t="s">
        <v>78</v>
      </c>
      <c r="AY253" s="17" t="s">
        <v>138</v>
      </c>
      <c r="BE253" s="182">
        <f>IF(N253="základní",J253,0)</f>
        <v>690</v>
      </c>
      <c r="BF253" s="182">
        <f>IF(N253="snížená",J253,0)</f>
        <v>0</v>
      </c>
      <c r="BG253" s="182">
        <f>IF(N253="zákl. přenesená",J253,0)</f>
        <v>0</v>
      </c>
      <c r="BH253" s="182">
        <f>IF(N253="sníž. přenesená",J253,0)</f>
        <v>0</v>
      </c>
      <c r="BI253" s="182">
        <f>IF(N253="nulová",J253,0)</f>
        <v>0</v>
      </c>
      <c r="BJ253" s="17" t="s">
        <v>74</v>
      </c>
      <c r="BK253" s="182">
        <f>ROUND(I253*H253,2)</f>
        <v>690</v>
      </c>
      <c r="BL253" s="17" t="s">
        <v>178</v>
      </c>
      <c r="BM253" s="181" t="s">
        <v>527</v>
      </c>
    </row>
    <row r="254" s="2" customFormat="1" ht="33" customHeight="1">
      <c r="A254" s="30"/>
      <c r="B254" s="170"/>
      <c r="C254" s="171" t="s">
        <v>528</v>
      </c>
      <c r="D254" s="171" t="s">
        <v>141</v>
      </c>
      <c r="E254" s="172" t="s">
        <v>529</v>
      </c>
      <c r="F254" s="173" t="s">
        <v>530</v>
      </c>
      <c r="G254" s="174" t="s">
        <v>335</v>
      </c>
      <c r="H254" s="175">
        <v>2</v>
      </c>
      <c r="I254" s="176">
        <v>15800</v>
      </c>
      <c r="J254" s="176">
        <f>ROUND(I254*H254,2)</f>
        <v>31600</v>
      </c>
      <c r="K254" s="173" t="s">
        <v>145</v>
      </c>
      <c r="L254" s="31"/>
      <c r="M254" s="177" t="s">
        <v>1</v>
      </c>
      <c r="N254" s="178" t="s">
        <v>35</v>
      </c>
      <c r="O254" s="179">
        <v>0.51200000000000001</v>
      </c>
      <c r="P254" s="179">
        <f>O254*H254</f>
        <v>1.024</v>
      </c>
      <c r="Q254" s="179">
        <v>0.0032799999999999999</v>
      </c>
      <c r="R254" s="179">
        <f>Q254*H254</f>
        <v>0.0065599999999999999</v>
      </c>
      <c r="S254" s="179">
        <v>0</v>
      </c>
      <c r="T254" s="180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81" t="s">
        <v>178</v>
      </c>
      <c r="AT254" s="181" t="s">
        <v>141</v>
      </c>
      <c r="AU254" s="181" t="s">
        <v>78</v>
      </c>
      <c r="AY254" s="17" t="s">
        <v>138</v>
      </c>
      <c r="BE254" s="182">
        <f>IF(N254="základní",J254,0)</f>
        <v>31600</v>
      </c>
      <c r="BF254" s="182">
        <f>IF(N254="snížená",J254,0)</f>
        <v>0</v>
      </c>
      <c r="BG254" s="182">
        <f>IF(N254="zákl. přenesená",J254,0)</f>
        <v>0</v>
      </c>
      <c r="BH254" s="182">
        <f>IF(N254="sníž. přenesená",J254,0)</f>
        <v>0</v>
      </c>
      <c r="BI254" s="182">
        <f>IF(N254="nulová",J254,0)</f>
        <v>0</v>
      </c>
      <c r="BJ254" s="17" t="s">
        <v>74</v>
      </c>
      <c r="BK254" s="182">
        <f>ROUND(I254*H254,2)</f>
        <v>31600</v>
      </c>
      <c r="BL254" s="17" t="s">
        <v>178</v>
      </c>
      <c r="BM254" s="181" t="s">
        <v>531</v>
      </c>
    </row>
    <row r="255" s="2" customFormat="1">
      <c r="A255" s="30"/>
      <c r="B255" s="31"/>
      <c r="C255" s="30"/>
      <c r="D255" s="183" t="s">
        <v>168</v>
      </c>
      <c r="E255" s="30"/>
      <c r="F255" s="184" t="s">
        <v>532</v>
      </c>
      <c r="G255" s="30"/>
      <c r="H255" s="30"/>
      <c r="I255" s="30"/>
      <c r="J255" s="30"/>
      <c r="K255" s="30"/>
      <c r="L255" s="31"/>
      <c r="M255" s="185"/>
      <c r="N255" s="186"/>
      <c r="O255" s="68"/>
      <c r="P255" s="68"/>
      <c r="Q255" s="68"/>
      <c r="R255" s="68"/>
      <c r="S255" s="68"/>
      <c r="T255" s="69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T255" s="17" t="s">
        <v>168</v>
      </c>
      <c r="AU255" s="17" t="s">
        <v>78</v>
      </c>
    </row>
    <row r="256" s="13" customFormat="1">
      <c r="A256" s="13"/>
      <c r="B256" s="196"/>
      <c r="C256" s="13"/>
      <c r="D256" s="183" t="s">
        <v>186</v>
      </c>
      <c r="E256" s="202" t="s">
        <v>1</v>
      </c>
      <c r="F256" s="197" t="s">
        <v>533</v>
      </c>
      <c r="G256" s="13"/>
      <c r="H256" s="198">
        <v>1</v>
      </c>
      <c r="I256" s="13"/>
      <c r="J256" s="13"/>
      <c r="K256" s="13"/>
      <c r="L256" s="196"/>
      <c r="M256" s="199"/>
      <c r="N256" s="200"/>
      <c r="O256" s="200"/>
      <c r="P256" s="200"/>
      <c r="Q256" s="200"/>
      <c r="R256" s="200"/>
      <c r="S256" s="200"/>
      <c r="T256" s="20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02" t="s">
        <v>186</v>
      </c>
      <c r="AU256" s="202" t="s">
        <v>78</v>
      </c>
      <c r="AV256" s="13" t="s">
        <v>78</v>
      </c>
      <c r="AW256" s="13" t="s">
        <v>27</v>
      </c>
      <c r="AX256" s="13" t="s">
        <v>70</v>
      </c>
      <c r="AY256" s="202" t="s">
        <v>138</v>
      </c>
    </row>
    <row r="257" s="13" customFormat="1">
      <c r="A257" s="13"/>
      <c r="B257" s="196"/>
      <c r="C257" s="13"/>
      <c r="D257" s="183" t="s">
        <v>186</v>
      </c>
      <c r="E257" s="202" t="s">
        <v>1</v>
      </c>
      <c r="F257" s="197" t="s">
        <v>534</v>
      </c>
      <c r="G257" s="13"/>
      <c r="H257" s="198">
        <v>1</v>
      </c>
      <c r="I257" s="13"/>
      <c r="J257" s="13"/>
      <c r="K257" s="13"/>
      <c r="L257" s="196"/>
      <c r="M257" s="199"/>
      <c r="N257" s="200"/>
      <c r="O257" s="200"/>
      <c r="P257" s="200"/>
      <c r="Q257" s="200"/>
      <c r="R257" s="200"/>
      <c r="S257" s="200"/>
      <c r="T257" s="20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02" t="s">
        <v>186</v>
      </c>
      <c r="AU257" s="202" t="s">
        <v>78</v>
      </c>
      <c r="AV257" s="13" t="s">
        <v>78</v>
      </c>
      <c r="AW257" s="13" t="s">
        <v>27</v>
      </c>
      <c r="AX257" s="13" t="s">
        <v>70</v>
      </c>
      <c r="AY257" s="202" t="s">
        <v>138</v>
      </c>
    </row>
    <row r="258" s="14" customFormat="1">
      <c r="A258" s="14"/>
      <c r="B258" s="203"/>
      <c r="C258" s="14"/>
      <c r="D258" s="183" t="s">
        <v>186</v>
      </c>
      <c r="E258" s="204" t="s">
        <v>1</v>
      </c>
      <c r="F258" s="205" t="s">
        <v>392</v>
      </c>
      <c r="G258" s="14"/>
      <c r="H258" s="206">
        <v>2</v>
      </c>
      <c r="I258" s="14"/>
      <c r="J258" s="14"/>
      <c r="K258" s="14"/>
      <c r="L258" s="203"/>
      <c r="M258" s="207"/>
      <c r="N258" s="208"/>
      <c r="O258" s="208"/>
      <c r="P258" s="208"/>
      <c r="Q258" s="208"/>
      <c r="R258" s="208"/>
      <c r="S258" s="208"/>
      <c r="T258" s="20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04" t="s">
        <v>186</v>
      </c>
      <c r="AU258" s="204" t="s">
        <v>78</v>
      </c>
      <c r="AV258" s="14" t="s">
        <v>146</v>
      </c>
      <c r="AW258" s="14" t="s">
        <v>27</v>
      </c>
      <c r="AX258" s="14" t="s">
        <v>74</v>
      </c>
      <c r="AY258" s="204" t="s">
        <v>138</v>
      </c>
    </row>
    <row r="259" s="2" customFormat="1" ht="33" customHeight="1">
      <c r="A259" s="30"/>
      <c r="B259" s="170"/>
      <c r="C259" s="171" t="s">
        <v>535</v>
      </c>
      <c r="D259" s="171" t="s">
        <v>141</v>
      </c>
      <c r="E259" s="172" t="s">
        <v>536</v>
      </c>
      <c r="F259" s="173" t="s">
        <v>537</v>
      </c>
      <c r="G259" s="174" t="s">
        <v>335</v>
      </c>
      <c r="H259" s="175">
        <v>1</v>
      </c>
      <c r="I259" s="176">
        <v>18000</v>
      </c>
      <c r="J259" s="176">
        <f>ROUND(I259*H259,2)</f>
        <v>18000</v>
      </c>
      <c r="K259" s="173" t="s">
        <v>145</v>
      </c>
      <c r="L259" s="31"/>
      <c r="M259" s="177" t="s">
        <v>1</v>
      </c>
      <c r="N259" s="178" t="s">
        <v>35</v>
      </c>
      <c r="O259" s="179">
        <v>0.51200000000000001</v>
      </c>
      <c r="P259" s="179">
        <f>O259*H259</f>
        <v>0.51200000000000001</v>
      </c>
      <c r="Q259" s="179">
        <v>0.0032799999999999999</v>
      </c>
      <c r="R259" s="179">
        <f>Q259*H259</f>
        <v>0.0032799999999999999</v>
      </c>
      <c r="S259" s="179">
        <v>0</v>
      </c>
      <c r="T259" s="180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81" t="s">
        <v>178</v>
      </c>
      <c r="AT259" s="181" t="s">
        <v>141</v>
      </c>
      <c r="AU259" s="181" t="s">
        <v>78</v>
      </c>
      <c r="AY259" s="17" t="s">
        <v>138</v>
      </c>
      <c r="BE259" s="182">
        <f>IF(N259="základní",J259,0)</f>
        <v>18000</v>
      </c>
      <c r="BF259" s="182">
        <f>IF(N259="snížená",J259,0)</f>
        <v>0</v>
      </c>
      <c r="BG259" s="182">
        <f>IF(N259="zákl. přenesená",J259,0)</f>
        <v>0</v>
      </c>
      <c r="BH259" s="182">
        <f>IF(N259="sníž. přenesená",J259,0)</f>
        <v>0</v>
      </c>
      <c r="BI259" s="182">
        <f>IF(N259="nulová",J259,0)</f>
        <v>0</v>
      </c>
      <c r="BJ259" s="17" t="s">
        <v>74</v>
      </c>
      <c r="BK259" s="182">
        <f>ROUND(I259*H259,2)</f>
        <v>18000</v>
      </c>
      <c r="BL259" s="17" t="s">
        <v>178</v>
      </c>
      <c r="BM259" s="181" t="s">
        <v>538</v>
      </c>
    </row>
    <row r="260" s="2" customFormat="1">
      <c r="A260" s="30"/>
      <c r="B260" s="31"/>
      <c r="C260" s="30"/>
      <c r="D260" s="183" t="s">
        <v>168</v>
      </c>
      <c r="E260" s="30"/>
      <c r="F260" s="184" t="s">
        <v>539</v>
      </c>
      <c r="G260" s="30"/>
      <c r="H260" s="30"/>
      <c r="I260" s="30"/>
      <c r="J260" s="30"/>
      <c r="K260" s="30"/>
      <c r="L260" s="31"/>
      <c r="M260" s="185"/>
      <c r="N260" s="186"/>
      <c r="O260" s="68"/>
      <c r="P260" s="68"/>
      <c r="Q260" s="68"/>
      <c r="R260" s="68"/>
      <c r="S260" s="68"/>
      <c r="T260" s="69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T260" s="17" t="s">
        <v>168</v>
      </c>
      <c r="AU260" s="17" t="s">
        <v>78</v>
      </c>
    </row>
    <row r="261" s="13" customFormat="1">
      <c r="A261" s="13"/>
      <c r="B261" s="196"/>
      <c r="C261" s="13"/>
      <c r="D261" s="183" t="s">
        <v>186</v>
      </c>
      <c r="E261" s="202" t="s">
        <v>1</v>
      </c>
      <c r="F261" s="197" t="s">
        <v>540</v>
      </c>
      <c r="G261" s="13"/>
      <c r="H261" s="198">
        <v>1</v>
      </c>
      <c r="I261" s="13"/>
      <c r="J261" s="13"/>
      <c r="K261" s="13"/>
      <c r="L261" s="196"/>
      <c r="M261" s="199"/>
      <c r="N261" s="200"/>
      <c r="O261" s="200"/>
      <c r="P261" s="200"/>
      <c r="Q261" s="200"/>
      <c r="R261" s="200"/>
      <c r="S261" s="200"/>
      <c r="T261" s="20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02" t="s">
        <v>186</v>
      </c>
      <c r="AU261" s="202" t="s">
        <v>78</v>
      </c>
      <c r="AV261" s="13" t="s">
        <v>78</v>
      </c>
      <c r="AW261" s="13" t="s">
        <v>27</v>
      </c>
      <c r="AX261" s="13" t="s">
        <v>70</v>
      </c>
      <c r="AY261" s="202" t="s">
        <v>138</v>
      </c>
    </row>
    <row r="262" s="14" customFormat="1">
      <c r="A262" s="14"/>
      <c r="B262" s="203"/>
      <c r="C262" s="14"/>
      <c r="D262" s="183" t="s">
        <v>186</v>
      </c>
      <c r="E262" s="204" t="s">
        <v>1</v>
      </c>
      <c r="F262" s="205" t="s">
        <v>392</v>
      </c>
      <c r="G262" s="14"/>
      <c r="H262" s="206">
        <v>1</v>
      </c>
      <c r="I262" s="14"/>
      <c r="J262" s="14"/>
      <c r="K262" s="14"/>
      <c r="L262" s="203"/>
      <c r="M262" s="207"/>
      <c r="N262" s="208"/>
      <c r="O262" s="208"/>
      <c r="P262" s="208"/>
      <c r="Q262" s="208"/>
      <c r="R262" s="208"/>
      <c r="S262" s="208"/>
      <c r="T262" s="20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04" t="s">
        <v>186</v>
      </c>
      <c r="AU262" s="204" t="s">
        <v>78</v>
      </c>
      <c r="AV262" s="14" t="s">
        <v>146</v>
      </c>
      <c r="AW262" s="14" t="s">
        <v>27</v>
      </c>
      <c r="AX262" s="14" t="s">
        <v>74</v>
      </c>
      <c r="AY262" s="204" t="s">
        <v>138</v>
      </c>
    </row>
    <row r="263" s="2" customFormat="1" ht="33" customHeight="1">
      <c r="A263" s="30"/>
      <c r="B263" s="170"/>
      <c r="C263" s="171" t="s">
        <v>541</v>
      </c>
      <c r="D263" s="171" t="s">
        <v>141</v>
      </c>
      <c r="E263" s="172" t="s">
        <v>542</v>
      </c>
      <c r="F263" s="173" t="s">
        <v>543</v>
      </c>
      <c r="G263" s="174" t="s">
        <v>335</v>
      </c>
      <c r="H263" s="175">
        <v>1</v>
      </c>
      <c r="I263" s="176">
        <v>33400</v>
      </c>
      <c r="J263" s="176">
        <f>ROUND(I263*H263,2)</f>
        <v>33400</v>
      </c>
      <c r="K263" s="173" t="s">
        <v>145</v>
      </c>
      <c r="L263" s="31"/>
      <c r="M263" s="177" t="s">
        <v>1</v>
      </c>
      <c r="N263" s="178" t="s">
        <v>35</v>
      </c>
      <c r="O263" s="179">
        <v>0.51200000000000001</v>
      </c>
      <c r="P263" s="179">
        <f>O263*H263</f>
        <v>0.51200000000000001</v>
      </c>
      <c r="Q263" s="179">
        <v>0.0092800000000000001</v>
      </c>
      <c r="R263" s="179">
        <f>Q263*H263</f>
        <v>0.0092800000000000001</v>
      </c>
      <c r="S263" s="179">
        <v>0</v>
      </c>
      <c r="T263" s="180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81" t="s">
        <v>178</v>
      </c>
      <c r="AT263" s="181" t="s">
        <v>141</v>
      </c>
      <c r="AU263" s="181" t="s">
        <v>78</v>
      </c>
      <c r="AY263" s="17" t="s">
        <v>138</v>
      </c>
      <c r="BE263" s="182">
        <f>IF(N263="základní",J263,0)</f>
        <v>33400</v>
      </c>
      <c r="BF263" s="182">
        <f>IF(N263="snížená",J263,0)</f>
        <v>0</v>
      </c>
      <c r="BG263" s="182">
        <f>IF(N263="zákl. přenesená",J263,0)</f>
        <v>0</v>
      </c>
      <c r="BH263" s="182">
        <f>IF(N263="sníž. přenesená",J263,0)</f>
        <v>0</v>
      </c>
      <c r="BI263" s="182">
        <f>IF(N263="nulová",J263,0)</f>
        <v>0</v>
      </c>
      <c r="BJ263" s="17" t="s">
        <v>74</v>
      </c>
      <c r="BK263" s="182">
        <f>ROUND(I263*H263,2)</f>
        <v>33400</v>
      </c>
      <c r="BL263" s="17" t="s">
        <v>178</v>
      </c>
      <c r="BM263" s="181" t="s">
        <v>544</v>
      </c>
    </row>
    <row r="264" s="2" customFormat="1">
      <c r="A264" s="30"/>
      <c r="B264" s="31"/>
      <c r="C264" s="30"/>
      <c r="D264" s="183" t="s">
        <v>168</v>
      </c>
      <c r="E264" s="30"/>
      <c r="F264" s="184" t="s">
        <v>545</v>
      </c>
      <c r="G264" s="30"/>
      <c r="H264" s="30"/>
      <c r="I264" s="30"/>
      <c r="J264" s="30"/>
      <c r="K264" s="30"/>
      <c r="L264" s="31"/>
      <c r="M264" s="185"/>
      <c r="N264" s="186"/>
      <c r="O264" s="68"/>
      <c r="P264" s="68"/>
      <c r="Q264" s="68"/>
      <c r="R264" s="68"/>
      <c r="S264" s="68"/>
      <c r="T264" s="69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T264" s="17" t="s">
        <v>168</v>
      </c>
      <c r="AU264" s="17" t="s">
        <v>78</v>
      </c>
    </row>
    <row r="265" s="13" customFormat="1">
      <c r="A265" s="13"/>
      <c r="B265" s="196"/>
      <c r="C265" s="13"/>
      <c r="D265" s="183" t="s">
        <v>186</v>
      </c>
      <c r="E265" s="202" t="s">
        <v>1</v>
      </c>
      <c r="F265" s="197" t="s">
        <v>546</v>
      </c>
      <c r="G265" s="13"/>
      <c r="H265" s="198">
        <v>1</v>
      </c>
      <c r="I265" s="13"/>
      <c r="J265" s="13"/>
      <c r="K265" s="13"/>
      <c r="L265" s="196"/>
      <c r="M265" s="199"/>
      <c r="N265" s="200"/>
      <c r="O265" s="200"/>
      <c r="P265" s="200"/>
      <c r="Q265" s="200"/>
      <c r="R265" s="200"/>
      <c r="S265" s="200"/>
      <c r="T265" s="20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02" t="s">
        <v>186</v>
      </c>
      <c r="AU265" s="202" t="s">
        <v>78</v>
      </c>
      <c r="AV265" s="13" t="s">
        <v>78</v>
      </c>
      <c r="AW265" s="13" t="s">
        <v>27</v>
      </c>
      <c r="AX265" s="13" t="s">
        <v>70</v>
      </c>
      <c r="AY265" s="202" t="s">
        <v>138</v>
      </c>
    </row>
    <row r="266" s="14" customFormat="1">
      <c r="A266" s="14"/>
      <c r="B266" s="203"/>
      <c r="C266" s="14"/>
      <c r="D266" s="183" t="s">
        <v>186</v>
      </c>
      <c r="E266" s="204" t="s">
        <v>1</v>
      </c>
      <c r="F266" s="205" t="s">
        <v>392</v>
      </c>
      <c r="G266" s="14"/>
      <c r="H266" s="206">
        <v>1</v>
      </c>
      <c r="I266" s="14"/>
      <c r="J266" s="14"/>
      <c r="K266" s="14"/>
      <c r="L266" s="203"/>
      <c r="M266" s="207"/>
      <c r="N266" s="208"/>
      <c r="O266" s="208"/>
      <c r="P266" s="208"/>
      <c r="Q266" s="208"/>
      <c r="R266" s="208"/>
      <c r="S266" s="208"/>
      <c r="T266" s="20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04" t="s">
        <v>186</v>
      </c>
      <c r="AU266" s="204" t="s">
        <v>78</v>
      </c>
      <c r="AV266" s="14" t="s">
        <v>146</v>
      </c>
      <c r="AW266" s="14" t="s">
        <v>27</v>
      </c>
      <c r="AX266" s="14" t="s">
        <v>74</v>
      </c>
      <c r="AY266" s="204" t="s">
        <v>138</v>
      </c>
    </row>
    <row r="267" s="2" customFormat="1" ht="21.75" customHeight="1">
      <c r="A267" s="30"/>
      <c r="B267" s="170"/>
      <c r="C267" s="171" t="s">
        <v>547</v>
      </c>
      <c r="D267" s="171" t="s">
        <v>141</v>
      </c>
      <c r="E267" s="172" t="s">
        <v>548</v>
      </c>
      <c r="F267" s="173" t="s">
        <v>549</v>
      </c>
      <c r="G267" s="174" t="s">
        <v>335</v>
      </c>
      <c r="H267" s="175">
        <v>2</v>
      </c>
      <c r="I267" s="176">
        <v>1300</v>
      </c>
      <c r="J267" s="176">
        <f>ROUND(I267*H267,2)</f>
        <v>2600</v>
      </c>
      <c r="K267" s="173" t="s">
        <v>145</v>
      </c>
      <c r="L267" s="31"/>
      <c r="M267" s="177" t="s">
        <v>1</v>
      </c>
      <c r="N267" s="178" t="s">
        <v>35</v>
      </c>
      <c r="O267" s="179">
        <v>0.33000000000000002</v>
      </c>
      <c r="P267" s="179">
        <f>O267*H267</f>
        <v>0.66000000000000003</v>
      </c>
      <c r="Q267" s="179">
        <v>0.00076000000000000004</v>
      </c>
      <c r="R267" s="179">
        <f>Q267*H267</f>
        <v>0.0015200000000000001</v>
      </c>
      <c r="S267" s="179">
        <v>0</v>
      </c>
      <c r="T267" s="180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81" t="s">
        <v>178</v>
      </c>
      <c r="AT267" s="181" t="s">
        <v>141</v>
      </c>
      <c r="AU267" s="181" t="s">
        <v>78</v>
      </c>
      <c r="AY267" s="17" t="s">
        <v>138</v>
      </c>
      <c r="BE267" s="182">
        <f>IF(N267="základní",J267,0)</f>
        <v>2600</v>
      </c>
      <c r="BF267" s="182">
        <f>IF(N267="snížená",J267,0)</f>
        <v>0</v>
      </c>
      <c r="BG267" s="182">
        <f>IF(N267="zákl. přenesená",J267,0)</f>
        <v>0</v>
      </c>
      <c r="BH267" s="182">
        <f>IF(N267="sníž. přenesená",J267,0)</f>
        <v>0</v>
      </c>
      <c r="BI267" s="182">
        <f>IF(N267="nulová",J267,0)</f>
        <v>0</v>
      </c>
      <c r="BJ267" s="17" t="s">
        <v>74</v>
      </c>
      <c r="BK267" s="182">
        <f>ROUND(I267*H267,2)</f>
        <v>2600</v>
      </c>
      <c r="BL267" s="17" t="s">
        <v>178</v>
      </c>
      <c r="BM267" s="181" t="s">
        <v>550</v>
      </c>
    </row>
    <row r="268" s="2" customFormat="1" ht="33" customHeight="1">
      <c r="A268" s="30"/>
      <c r="B268" s="170"/>
      <c r="C268" s="171" t="s">
        <v>551</v>
      </c>
      <c r="D268" s="171" t="s">
        <v>141</v>
      </c>
      <c r="E268" s="172" t="s">
        <v>552</v>
      </c>
      <c r="F268" s="173" t="s">
        <v>553</v>
      </c>
      <c r="G268" s="174" t="s">
        <v>219</v>
      </c>
      <c r="H268" s="175">
        <v>1</v>
      </c>
      <c r="I268" s="176">
        <v>62120.699999999997</v>
      </c>
      <c r="J268" s="176">
        <f>ROUND(I268*H268,2)</f>
        <v>62120.699999999997</v>
      </c>
      <c r="K268" s="173" t="s">
        <v>1</v>
      </c>
      <c r="L268" s="31"/>
      <c r="M268" s="177" t="s">
        <v>1</v>
      </c>
      <c r="N268" s="178" t="s">
        <v>35</v>
      </c>
      <c r="O268" s="179">
        <v>0</v>
      </c>
      <c r="P268" s="179">
        <f>O268*H268</f>
        <v>0</v>
      </c>
      <c r="Q268" s="179">
        <v>0</v>
      </c>
      <c r="R268" s="179">
        <f>Q268*H268</f>
        <v>0</v>
      </c>
      <c r="S268" s="179">
        <v>0</v>
      </c>
      <c r="T268" s="180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81" t="s">
        <v>178</v>
      </c>
      <c r="AT268" s="181" t="s">
        <v>141</v>
      </c>
      <c r="AU268" s="181" t="s">
        <v>78</v>
      </c>
      <c r="AY268" s="17" t="s">
        <v>138</v>
      </c>
      <c r="BE268" s="182">
        <f>IF(N268="základní",J268,0)</f>
        <v>62120.699999999997</v>
      </c>
      <c r="BF268" s="182">
        <f>IF(N268="snížená",J268,0)</f>
        <v>0</v>
      </c>
      <c r="BG268" s="182">
        <f>IF(N268="zákl. přenesená",J268,0)</f>
        <v>0</v>
      </c>
      <c r="BH268" s="182">
        <f>IF(N268="sníž. přenesená",J268,0)</f>
        <v>0</v>
      </c>
      <c r="BI268" s="182">
        <f>IF(N268="nulová",J268,0)</f>
        <v>0</v>
      </c>
      <c r="BJ268" s="17" t="s">
        <v>74</v>
      </c>
      <c r="BK268" s="182">
        <f>ROUND(I268*H268,2)</f>
        <v>62120.699999999997</v>
      </c>
      <c r="BL268" s="17" t="s">
        <v>178</v>
      </c>
      <c r="BM268" s="181" t="s">
        <v>554</v>
      </c>
    </row>
    <row r="269" s="2" customFormat="1" ht="21.75" customHeight="1">
      <c r="A269" s="30"/>
      <c r="B269" s="170"/>
      <c r="C269" s="171" t="s">
        <v>555</v>
      </c>
      <c r="D269" s="171" t="s">
        <v>141</v>
      </c>
      <c r="E269" s="172" t="s">
        <v>556</v>
      </c>
      <c r="F269" s="173" t="s">
        <v>557</v>
      </c>
      <c r="G269" s="174" t="s">
        <v>219</v>
      </c>
      <c r="H269" s="175">
        <v>3</v>
      </c>
      <c r="I269" s="176">
        <v>1897.5</v>
      </c>
      <c r="J269" s="176">
        <f>ROUND(I269*H269,2)</f>
        <v>5692.5</v>
      </c>
      <c r="K269" s="173" t="s">
        <v>1</v>
      </c>
      <c r="L269" s="31"/>
      <c r="M269" s="177" t="s">
        <v>1</v>
      </c>
      <c r="N269" s="178" t="s">
        <v>35</v>
      </c>
      <c r="O269" s="179">
        <v>0</v>
      </c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81" t="s">
        <v>178</v>
      </c>
      <c r="AT269" s="181" t="s">
        <v>141</v>
      </c>
      <c r="AU269" s="181" t="s">
        <v>78</v>
      </c>
      <c r="AY269" s="17" t="s">
        <v>138</v>
      </c>
      <c r="BE269" s="182">
        <f>IF(N269="základní",J269,0)</f>
        <v>5692.5</v>
      </c>
      <c r="BF269" s="182">
        <f>IF(N269="snížená",J269,0)</f>
        <v>0</v>
      </c>
      <c r="BG269" s="182">
        <f>IF(N269="zákl. přenesená",J269,0)</f>
        <v>0</v>
      </c>
      <c r="BH269" s="182">
        <f>IF(N269="sníž. přenesená",J269,0)</f>
        <v>0</v>
      </c>
      <c r="BI269" s="182">
        <f>IF(N269="nulová",J269,0)</f>
        <v>0</v>
      </c>
      <c r="BJ269" s="17" t="s">
        <v>74</v>
      </c>
      <c r="BK269" s="182">
        <f>ROUND(I269*H269,2)</f>
        <v>5692.5</v>
      </c>
      <c r="BL269" s="17" t="s">
        <v>178</v>
      </c>
      <c r="BM269" s="181" t="s">
        <v>558</v>
      </c>
    </row>
    <row r="270" s="2" customFormat="1" ht="16.5" customHeight="1">
      <c r="A270" s="30"/>
      <c r="B270" s="170"/>
      <c r="C270" s="171" t="s">
        <v>559</v>
      </c>
      <c r="D270" s="171" t="s">
        <v>141</v>
      </c>
      <c r="E270" s="172" t="s">
        <v>560</v>
      </c>
      <c r="F270" s="173" t="s">
        <v>561</v>
      </c>
      <c r="G270" s="174" t="s">
        <v>219</v>
      </c>
      <c r="H270" s="175">
        <v>1</v>
      </c>
      <c r="I270" s="176">
        <v>18026.25</v>
      </c>
      <c r="J270" s="176">
        <f>ROUND(I270*H270,2)</f>
        <v>18026.25</v>
      </c>
      <c r="K270" s="173" t="s">
        <v>1</v>
      </c>
      <c r="L270" s="31"/>
      <c r="M270" s="177" t="s">
        <v>1</v>
      </c>
      <c r="N270" s="178" t="s">
        <v>35</v>
      </c>
      <c r="O270" s="179">
        <v>0</v>
      </c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81" t="s">
        <v>178</v>
      </c>
      <c r="AT270" s="181" t="s">
        <v>141</v>
      </c>
      <c r="AU270" s="181" t="s">
        <v>78</v>
      </c>
      <c r="AY270" s="17" t="s">
        <v>138</v>
      </c>
      <c r="BE270" s="182">
        <f>IF(N270="základní",J270,0)</f>
        <v>18026.25</v>
      </c>
      <c r="BF270" s="182">
        <f>IF(N270="snížená",J270,0)</f>
        <v>0</v>
      </c>
      <c r="BG270" s="182">
        <f>IF(N270="zákl. přenesená",J270,0)</f>
        <v>0</v>
      </c>
      <c r="BH270" s="182">
        <f>IF(N270="sníž. přenesená",J270,0)</f>
        <v>0</v>
      </c>
      <c r="BI270" s="182">
        <f>IF(N270="nulová",J270,0)</f>
        <v>0</v>
      </c>
      <c r="BJ270" s="17" t="s">
        <v>74</v>
      </c>
      <c r="BK270" s="182">
        <f>ROUND(I270*H270,2)</f>
        <v>18026.25</v>
      </c>
      <c r="BL270" s="17" t="s">
        <v>178</v>
      </c>
      <c r="BM270" s="181" t="s">
        <v>562</v>
      </c>
    </row>
    <row r="271" s="2" customFormat="1" ht="24.15" customHeight="1">
      <c r="A271" s="30"/>
      <c r="B271" s="170"/>
      <c r="C271" s="171" t="s">
        <v>563</v>
      </c>
      <c r="D271" s="171" t="s">
        <v>141</v>
      </c>
      <c r="E271" s="172" t="s">
        <v>564</v>
      </c>
      <c r="F271" s="173" t="s">
        <v>565</v>
      </c>
      <c r="G271" s="174" t="s">
        <v>155</v>
      </c>
      <c r="H271" s="175">
        <v>0.085999999999999993</v>
      </c>
      <c r="I271" s="176">
        <v>2310</v>
      </c>
      <c r="J271" s="176">
        <f>ROUND(I271*H271,2)</f>
        <v>198.66</v>
      </c>
      <c r="K271" s="173" t="s">
        <v>145</v>
      </c>
      <c r="L271" s="31"/>
      <c r="M271" s="177" t="s">
        <v>1</v>
      </c>
      <c r="N271" s="178" t="s">
        <v>35</v>
      </c>
      <c r="O271" s="179">
        <v>2.5289999999999999</v>
      </c>
      <c r="P271" s="179">
        <f>O271*H271</f>
        <v>0.21749399999999997</v>
      </c>
      <c r="Q271" s="179">
        <v>0</v>
      </c>
      <c r="R271" s="179">
        <f>Q271*H271</f>
        <v>0</v>
      </c>
      <c r="S271" s="179">
        <v>0</v>
      </c>
      <c r="T271" s="180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81" t="s">
        <v>178</v>
      </c>
      <c r="AT271" s="181" t="s">
        <v>141</v>
      </c>
      <c r="AU271" s="181" t="s">
        <v>78</v>
      </c>
      <c r="AY271" s="17" t="s">
        <v>138</v>
      </c>
      <c r="BE271" s="182">
        <f>IF(N271="základní",J271,0)</f>
        <v>198.66</v>
      </c>
      <c r="BF271" s="182">
        <f>IF(N271="snížená",J271,0)</f>
        <v>0</v>
      </c>
      <c r="BG271" s="182">
        <f>IF(N271="zákl. přenesená",J271,0)</f>
        <v>0</v>
      </c>
      <c r="BH271" s="182">
        <f>IF(N271="sníž. přenesená",J271,0)</f>
        <v>0</v>
      </c>
      <c r="BI271" s="182">
        <f>IF(N271="nulová",J271,0)</f>
        <v>0</v>
      </c>
      <c r="BJ271" s="17" t="s">
        <v>74</v>
      </c>
      <c r="BK271" s="182">
        <f>ROUND(I271*H271,2)</f>
        <v>198.66</v>
      </c>
      <c r="BL271" s="17" t="s">
        <v>178</v>
      </c>
      <c r="BM271" s="181" t="s">
        <v>566</v>
      </c>
    </row>
    <row r="272" s="12" customFormat="1" ht="22.8" customHeight="1">
      <c r="A272" s="12"/>
      <c r="B272" s="158"/>
      <c r="C272" s="12"/>
      <c r="D272" s="159" t="s">
        <v>69</v>
      </c>
      <c r="E272" s="168" t="s">
        <v>567</v>
      </c>
      <c r="F272" s="168" t="s">
        <v>568</v>
      </c>
      <c r="G272" s="12"/>
      <c r="H272" s="12"/>
      <c r="I272" s="12"/>
      <c r="J272" s="169">
        <f>BK272</f>
        <v>116344.12</v>
      </c>
      <c r="K272" s="12"/>
      <c r="L272" s="158"/>
      <c r="M272" s="162"/>
      <c r="N272" s="163"/>
      <c r="O272" s="163"/>
      <c r="P272" s="164">
        <f>SUM(P273:P285)</f>
        <v>54.310410000000005</v>
      </c>
      <c r="Q272" s="163"/>
      <c r="R272" s="164">
        <f>SUM(R273:R285)</f>
        <v>0.38688000000000006</v>
      </c>
      <c r="S272" s="163"/>
      <c r="T272" s="165">
        <f>SUM(T273:T285)</f>
        <v>0.068159999999999998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59" t="s">
        <v>78</v>
      </c>
      <c r="AT272" s="166" t="s">
        <v>69</v>
      </c>
      <c r="AU272" s="166" t="s">
        <v>74</v>
      </c>
      <c r="AY272" s="159" t="s">
        <v>138</v>
      </c>
      <c r="BK272" s="167">
        <f>SUM(BK273:BK285)</f>
        <v>116344.12</v>
      </c>
    </row>
    <row r="273" s="2" customFormat="1" ht="24.15" customHeight="1">
      <c r="A273" s="30"/>
      <c r="B273" s="170"/>
      <c r="C273" s="171" t="s">
        <v>569</v>
      </c>
      <c r="D273" s="171" t="s">
        <v>141</v>
      </c>
      <c r="E273" s="172" t="s">
        <v>570</v>
      </c>
      <c r="F273" s="173" t="s">
        <v>571</v>
      </c>
      <c r="G273" s="174" t="s">
        <v>177</v>
      </c>
      <c r="H273" s="175">
        <v>8</v>
      </c>
      <c r="I273" s="176">
        <v>32.299999999999997</v>
      </c>
      <c r="J273" s="176">
        <f>ROUND(I273*H273,2)</f>
        <v>258.39999999999998</v>
      </c>
      <c r="K273" s="173" t="s">
        <v>145</v>
      </c>
      <c r="L273" s="31"/>
      <c r="M273" s="177" t="s">
        <v>1</v>
      </c>
      <c r="N273" s="178" t="s">
        <v>35</v>
      </c>
      <c r="O273" s="179">
        <v>0.052999999999999998</v>
      </c>
      <c r="P273" s="179">
        <f>O273*H273</f>
        <v>0.42399999999999999</v>
      </c>
      <c r="Q273" s="179">
        <v>2.0000000000000002E-05</v>
      </c>
      <c r="R273" s="179">
        <f>Q273*H273</f>
        <v>0.00016000000000000001</v>
      </c>
      <c r="S273" s="179">
        <v>0.0032000000000000002</v>
      </c>
      <c r="T273" s="180">
        <f>S273*H273</f>
        <v>0.025600000000000001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81" t="s">
        <v>178</v>
      </c>
      <c r="AT273" s="181" t="s">
        <v>141</v>
      </c>
      <c r="AU273" s="181" t="s">
        <v>78</v>
      </c>
      <c r="AY273" s="17" t="s">
        <v>138</v>
      </c>
      <c r="BE273" s="182">
        <f>IF(N273="základní",J273,0)</f>
        <v>258.39999999999998</v>
      </c>
      <c r="BF273" s="182">
        <f>IF(N273="snížená",J273,0)</f>
        <v>0</v>
      </c>
      <c r="BG273" s="182">
        <f>IF(N273="zákl. přenesená",J273,0)</f>
        <v>0</v>
      </c>
      <c r="BH273" s="182">
        <f>IF(N273="sníž. přenesená",J273,0)</f>
        <v>0</v>
      </c>
      <c r="BI273" s="182">
        <f>IF(N273="nulová",J273,0)</f>
        <v>0</v>
      </c>
      <c r="BJ273" s="17" t="s">
        <v>74</v>
      </c>
      <c r="BK273" s="182">
        <f>ROUND(I273*H273,2)</f>
        <v>258.39999999999998</v>
      </c>
      <c r="BL273" s="17" t="s">
        <v>178</v>
      </c>
      <c r="BM273" s="181" t="s">
        <v>572</v>
      </c>
    </row>
    <row r="274" s="2" customFormat="1" ht="24.15" customHeight="1">
      <c r="A274" s="30"/>
      <c r="B274" s="170"/>
      <c r="C274" s="171" t="s">
        <v>573</v>
      </c>
      <c r="D274" s="171" t="s">
        <v>141</v>
      </c>
      <c r="E274" s="172" t="s">
        <v>574</v>
      </c>
      <c r="F274" s="173" t="s">
        <v>575</v>
      </c>
      <c r="G274" s="174" t="s">
        <v>177</v>
      </c>
      <c r="H274" s="175">
        <v>8</v>
      </c>
      <c r="I274" s="176">
        <v>66.700000000000003</v>
      </c>
      <c r="J274" s="176">
        <f>ROUND(I274*H274,2)</f>
        <v>533.60000000000002</v>
      </c>
      <c r="K274" s="173" t="s">
        <v>145</v>
      </c>
      <c r="L274" s="31"/>
      <c r="M274" s="177" t="s">
        <v>1</v>
      </c>
      <c r="N274" s="178" t="s">
        <v>35</v>
      </c>
      <c r="O274" s="179">
        <v>0.10299999999999999</v>
      </c>
      <c r="P274" s="179">
        <f>O274*H274</f>
        <v>0.82399999999999995</v>
      </c>
      <c r="Q274" s="179">
        <v>5.0000000000000002E-05</v>
      </c>
      <c r="R274" s="179">
        <f>Q274*H274</f>
        <v>0.00040000000000000002</v>
      </c>
      <c r="S274" s="179">
        <v>0.0053200000000000001</v>
      </c>
      <c r="T274" s="180">
        <f>S274*H274</f>
        <v>0.042560000000000001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81" t="s">
        <v>178</v>
      </c>
      <c r="AT274" s="181" t="s">
        <v>141</v>
      </c>
      <c r="AU274" s="181" t="s">
        <v>78</v>
      </c>
      <c r="AY274" s="17" t="s">
        <v>138</v>
      </c>
      <c r="BE274" s="182">
        <f>IF(N274="základní",J274,0)</f>
        <v>533.60000000000002</v>
      </c>
      <c r="BF274" s="182">
        <f>IF(N274="snížená",J274,0)</f>
        <v>0</v>
      </c>
      <c r="BG274" s="182">
        <f>IF(N274="zákl. přenesená",J274,0)</f>
        <v>0</v>
      </c>
      <c r="BH274" s="182">
        <f>IF(N274="sníž. přenesená",J274,0)</f>
        <v>0</v>
      </c>
      <c r="BI274" s="182">
        <f>IF(N274="nulová",J274,0)</f>
        <v>0</v>
      </c>
      <c r="BJ274" s="17" t="s">
        <v>74</v>
      </c>
      <c r="BK274" s="182">
        <f>ROUND(I274*H274,2)</f>
        <v>533.60000000000002</v>
      </c>
      <c r="BL274" s="17" t="s">
        <v>178</v>
      </c>
      <c r="BM274" s="181" t="s">
        <v>576</v>
      </c>
    </row>
    <row r="275" s="2" customFormat="1" ht="24.15" customHeight="1">
      <c r="A275" s="30"/>
      <c r="B275" s="170"/>
      <c r="C275" s="171" t="s">
        <v>577</v>
      </c>
      <c r="D275" s="171" t="s">
        <v>141</v>
      </c>
      <c r="E275" s="172" t="s">
        <v>578</v>
      </c>
      <c r="F275" s="173" t="s">
        <v>579</v>
      </c>
      <c r="G275" s="174" t="s">
        <v>177</v>
      </c>
      <c r="H275" s="175">
        <v>2</v>
      </c>
      <c r="I275" s="176">
        <v>533</v>
      </c>
      <c r="J275" s="176">
        <f>ROUND(I275*H275,2)</f>
        <v>1066</v>
      </c>
      <c r="K275" s="173" t="s">
        <v>145</v>
      </c>
      <c r="L275" s="31"/>
      <c r="M275" s="177" t="s">
        <v>1</v>
      </c>
      <c r="N275" s="178" t="s">
        <v>35</v>
      </c>
      <c r="O275" s="179">
        <v>0.51700000000000002</v>
      </c>
      <c r="P275" s="179">
        <f>O275*H275</f>
        <v>1.034</v>
      </c>
      <c r="Q275" s="179">
        <v>0.00296</v>
      </c>
      <c r="R275" s="179">
        <f>Q275*H275</f>
        <v>0.0059199999999999999</v>
      </c>
      <c r="S275" s="179">
        <v>0</v>
      </c>
      <c r="T275" s="180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81" t="s">
        <v>178</v>
      </c>
      <c r="AT275" s="181" t="s">
        <v>141</v>
      </c>
      <c r="AU275" s="181" t="s">
        <v>78</v>
      </c>
      <c r="AY275" s="17" t="s">
        <v>138</v>
      </c>
      <c r="BE275" s="182">
        <f>IF(N275="základní",J275,0)</f>
        <v>1066</v>
      </c>
      <c r="BF275" s="182">
        <f>IF(N275="snížená",J275,0)</f>
        <v>0</v>
      </c>
      <c r="BG275" s="182">
        <f>IF(N275="zákl. přenesená",J275,0)</f>
        <v>0</v>
      </c>
      <c r="BH275" s="182">
        <f>IF(N275="sníž. přenesená",J275,0)</f>
        <v>0</v>
      </c>
      <c r="BI275" s="182">
        <f>IF(N275="nulová",J275,0)</f>
        <v>0</v>
      </c>
      <c r="BJ275" s="17" t="s">
        <v>74</v>
      </c>
      <c r="BK275" s="182">
        <f>ROUND(I275*H275,2)</f>
        <v>1066</v>
      </c>
      <c r="BL275" s="17" t="s">
        <v>178</v>
      </c>
      <c r="BM275" s="181" t="s">
        <v>580</v>
      </c>
    </row>
    <row r="276" s="2" customFormat="1" ht="24.15" customHeight="1">
      <c r="A276" s="30"/>
      <c r="B276" s="170"/>
      <c r="C276" s="171" t="s">
        <v>581</v>
      </c>
      <c r="D276" s="171" t="s">
        <v>141</v>
      </c>
      <c r="E276" s="172" t="s">
        <v>582</v>
      </c>
      <c r="F276" s="173" t="s">
        <v>583</v>
      </c>
      <c r="G276" s="174" t="s">
        <v>177</v>
      </c>
      <c r="H276" s="175">
        <v>12</v>
      </c>
      <c r="I276" s="176">
        <v>981</v>
      </c>
      <c r="J276" s="176">
        <f>ROUND(I276*H276,2)</f>
        <v>11772</v>
      </c>
      <c r="K276" s="173" t="s">
        <v>145</v>
      </c>
      <c r="L276" s="31"/>
      <c r="M276" s="177" t="s">
        <v>1</v>
      </c>
      <c r="N276" s="178" t="s">
        <v>35</v>
      </c>
      <c r="O276" s="179">
        <v>0.49099999999999999</v>
      </c>
      <c r="P276" s="179">
        <f>O276*H276</f>
        <v>5.8919999999999995</v>
      </c>
      <c r="Q276" s="179">
        <v>0.0055100000000000001</v>
      </c>
      <c r="R276" s="179">
        <f>Q276*H276</f>
        <v>0.066119999999999998</v>
      </c>
      <c r="S276" s="179">
        <v>0</v>
      </c>
      <c r="T276" s="180">
        <f>S276*H276</f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81" t="s">
        <v>178</v>
      </c>
      <c r="AT276" s="181" t="s">
        <v>141</v>
      </c>
      <c r="AU276" s="181" t="s">
        <v>78</v>
      </c>
      <c r="AY276" s="17" t="s">
        <v>138</v>
      </c>
      <c r="BE276" s="182">
        <f>IF(N276="základní",J276,0)</f>
        <v>11772</v>
      </c>
      <c r="BF276" s="182">
        <f>IF(N276="snížená",J276,0)</f>
        <v>0</v>
      </c>
      <c r="BG276" s="182">
        <f>IF(N276="zákl. přenesená",J276,0)</f>
        <v>0</v>
      </c>
      <c r="BH276" s="182">
        <f>IF(N276="sníž. přenesená",J276,0)</f>
        <v>0</v>
      </c>
      <c r="BI276" s="182">
        <f>IF(N276="nulová",J276,0)</f>
        <v>0</v>
      </c>
      <c r="BJ276" s="17" t="s">
        <v>74</v>
      </c>
      <c r="BK276" s="182">
        <f>ROUND(I276*H276,2)</f>
        <v>11772</v>
      </c>
      <c r="BL276" s="17" t="s">
        <v>178</v>
      </c>
      <c r="BM276" s="181" t="s">
        <v>584</v>
      </c>
    </row>
    <row r="277" s="2" customFormat="1" ht="33" customHeight="1">
      <c r="A277" s="30"/>
      <c r="B277" s="170"/>
      <c r="C277" s="171" t="s">
        <v>585</v>
      </c>
      <c r="D277" s="171" t="s">
        <v>141</v>
      </c>
      <c r="E277" s="172" t="s">
        <v>586</v>
      </c>
      <c r="F277" s="173" t="s">
        <v>587</v>
      </c>
      <c r="G277" s="174" t="s">
        <v>177</v>
      </c>
      <c r="H277" s="175">
        <v>2.5</v>
      </c>
      <c r="I277" s="176">
        <v>1300</v>
      </c>
      <c r="J277" s="176">
        <f>ROUND(I277*H277,2)</f>
        <v>3250</v>
      </c>
      <c r="K277" s="173" t="s">
        <v>145</v>
      </c>
      <c r="L277" s="31"/>
      <c r="M277" s="177" t="s">
        <v>1</v>
      </c>
      <c r="N277" s="178" t="s">
        <v>35</v>
      </c>
      <c r="O277" s="179">
        <v>0.73299999999999998</v>
      </c>
      <c r="P277" s="179">
        <f>O277*H277</f>
        <v>1.8325</v>
      </c>
      <c r="Q277" s="179">
        <v>0.0071399999999999996</v>
      </c>
      <c r="R277" s="179">
        <f>Q277*H277</f>
        <v>0.017849999999999998</v>
      </c>
      <c r="S277" s="179">
        <v>0</v>
      </c>
      <c r="T277" s="180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81" t="s">
        <v>178</v>
      </c>
      <c r="AT277" s="181" t="s">
        <v>141</v>
      </c>
      <c r="AU277" s="181" t="s">
        <v>78</v>
      </c>
      <c r="AY277" s="17" t="s">
        <v>138</v>
      </c>
      <c r="BE277" s="182">
        <f>IF(N277="základní",J277,0)</f>
        <v>3250</v>
      </c>
      <c r="BF277" s="182">
        <f>IF(N277="snížená",J277,0)</f>
        <v>0</v>
      </c>
      <c r="BG277" s="182">
        <f>IF(N277="zákl. přenesená",J277,0)</f>
        <v>0</v>
      </c>
      <c r="BH277" s="182">
        <f>IF(N277="sníž. přenesená",J277,0)</f>
        <v>0</v>
      </c>
      <c r="BI277" s="182">
        <f>IF(N277="nulová",J277,0)</f>
        <v>0</v>
      </c>
      <c r="BJ277" s="17" t="s">
        <v>74</v>
      </c>
      <c r="BK277" s="182">
        <f>ROUND(I277*H277,2)</f>
        <v>3250</v>
      </c>
      <c r="BL277" s="17" t="s">
        <v>178</v>
      </c>
      <c r="BM277" s="181" t="s">
        <v>588</v>
      </c>
    </row>
    <row r="278" s="2" customFormat="1" ht="33" customHeight="1">
      <c r="A278" s="30"/>
      <c r="B278" s="170"/>
      <c r="C278" s="171" t="s">
        <v>589</v>
      </c>
      <c r="D278" s="171" t="s">
        <v>141</v>
      </c>
      <c r="E278" s="172" t="s">
        <v>590</v>
      </c>
      <c r="F278" s="173" t="s">
        <v>591</v>
      </c>
      <c r="G278" s="174" t="s">
        <v>177</v>
      </c>
      <c r="H278" s="175">
        <v>26</v>
      </c>
      <c r="I278" s="176">
        <v>1630</v>
      </c>
      <c r="J278" s="176">
        <f>ROUND(I278*H278,2)</f>
        <v>42380</v>
      </c>
      <c r="K278" s="173" t="s">
        <v>145</v>
      </c>
      <c r="L278" s="31"/>
      <c r="M278" s="177" t="s">
        <v>1</v>
      </c>
      <c r="N278" s="178" t="s">
        <v>35</v>
      </c>
      <c r="O278" s="179">
        <v>0.91900000000000004</v>
      </c>
      <c r="P278" s="179">
        <f>O278*H278</f>
        <v>23.894000000000002</v>
      </c>
      <c r="Q278" s="179">
        <v>0.0085800000000000008</v>
      </c>
      <c r="R278" s="179">
        <f>Q278*H278</f>
        <v>0.22308000000000003</v>
      </c>
      <c r="S278" s="179">
        <v>0</v>
      </c>
      <c r="T278" s="180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81" t="s">
        <v>178</v>
      </c>
      <c r="AT278" s="181" t="s">
        <v>141</v>
      </c>
      <c r="AU278" s="181" t="s">
        <v>78</v>
      </c>
      <c r="AY278" s="17" t="s">
        <v>138</v>
      </c>
      <c r="BE278" s="182">
        <f>IF(N278="základní",J278,0)</f>
        <v>42380</v>
      </c>
      <c r="BF278" s="182">
        <f>IF(N278="snížená",J278,0)</f>
        <v>0</v>
      </c>
      <c r="BG278" s="182">
        <f>IF(N278="zákl. přenesená",J278,0)</f>
        <v>0</v>
      </c>
      <c r="BH278" s="182">
        <f>IF(N278="sníž. přenesená",J278,0)</f>
        <v>0</v>
      </c>
      <c r="BI278" s="182">
        <f>IF(N278="nulová",J278,0)</f>
        <v>0</v>
      </c>
      <c r="BJ278" s="17" t="s">
        <v>74</v>
      </c>
      <c r="BK278" s="182">
        <f>ROUND(I278*H278,2)</f>
        <v>42380</v>
      </c>
      <c r="BL278" s="17" t="s">
        <v>178</v>
      </c>
      <c r="BM278" s="181" t="s">
        <v>592</v>
      </c>
    </row>
    <row r="279" s="2" customFormat="1" ht="33" customHeight="1">
      <c r="A279" s="30"/>
      <c r="B279" s="170"/>
      <c r="C279" s="171" t="s">
        <v>593</v>
      </c>
      <c r="D279" s="171" t="s">
        <v>141</v>
      </c>
      <c r="E279" s="172" t="s">
        <v>594</v>
      </c>
      <c r="F279" s="173" t="s">
        <v>595</v>
      </c>
      <c r="G279" s="174" t="s">
        <v>219</v>
      </c>
      <c r="H279" s="175">
        <v>1</v>
      </c>
      <c r="I279" s="176">
        <v>583</v>
      </c>
      <c r="J279" s="176">
        <f>ROUND(I279*H279,2)</f>
        <v>583</v>
      </c>
      <c r="K279" s="173" t="s">
        <v>145</v>
      </c>
      <c r="L279" s="31"/>
      <c r="M279" s="177" t="s">
        <v>1</v>
      </c>
      <c r="N279" s="178" t="s">
        <v>35</v>
      </c>
      <c r="O279" s="179">
        <v>0.91500000000000004</v>
      </c>
      <c r="P279" s="179">
        <f>O279*H279</f>
        <v>0.91500000000000004</v>
      </c>
      <c r="Q279" s="179">
        <v>0</v>
      </c>
      <c r="R279" s="179">
        <f>Q279*H279</f>
        <v>0</v>
      </c>
      <c r="S279" s="179">
        <v>0</v>
      </c>
      <c r="T279" s="180">
        <f>S279*H279</f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81" t="s">
        <v>178</v>
      </c>
      <c r="AT279" s="181" t="s">
        <v>141</v>
      </c>
      <c r="AU279" s="181" t="s">
        <v>78</v>
      </c>
      <c r="AY279" s="17" t="s">
        <v>138</v>
      </c>
      <c r="BE279" s="182">
        <f>IF(N279="základní",J279,0)</f>
        <v>583</v>
      </c>
      <c r="BF279" s="182">
        <f>IF(N279="snížená",J279,0)</f>
        <v>0</v>
      </c>
      <c r="BG279" s="182">
        <f>IF(N279="zákl. přenesená",J279,0)</f>
        <v>0</v>
      </c>
      <c r="BH279" s="182">
        <f>IF(N279="sníž. přenesená",J279,0)</f>
        <v>0</v>
      </c>
      <c r="BI279" s="182">
        <f>IF(N279="nulová",J279,0)</f>
        <v>0</v>
      </c>
      <c r="BJ279" s="17" t="s">
        <v>74</v>
      </c>
      <c r="BK279" s="182">
        <f>ROUND(I279*H279,2)</f>
        <v>583</v>
      </c>
      <c r="BL279" s="17" t="s">
        <v>178</v>
      </c>
      <c r="BM279" s="181" t="s">
        <v>596</v>
      </c>
    </row>
    <row r="280" s="2" customFormat="1" ht="24.15" customHeight="1">
      <c r="A280" s="30"/>
      <c r="B280" s="170"/>
      <c r="C280" s="171" t="s">
        <v>597</v>
      </c>
      <c r="D280" s="171" t="s">
        <v>141</v>
      </c>
      <c r="E280" s="172" t="s">
        <v>598</v>
      </c>
      <c r="F280" s="173" t="s">
        <v>599</v>
      </c>
      <c r="G280" s="174" t="s">
        <v>177</v>
      </c>
      <c r="H280" s="175">
        <v>25</v>
      </c>
      <c r="I280" s="176">
        <v>1080</v>
      </c>
      <c r="J280" s="176">
        <f>ROUND(I280*H280,2)</f>
        <v>27000</v>
      </c>
      <c r="K280" s="173" t="s">
        <v>145</v>
      </c>
      <c r="L280" s="31"/>
      <c r="M280" s="177" t="s">
        <v>1</v>
      </c>
      <c r="N280" s="178" t="s">
        <v>35</v>
      </c>
      <c r="O280" s="179">
        <v>0.44</v>
      </c>
      <c r="P280" s="179">
        <f>O280*H280</f>
        <v>11</v>
      </c>
      <c r="Q280" s="179">
        <v>0.0015900000000000001</v>
      </c>
      <c r="R280" s="179">
        <f>Q280*H280</f>
        <v>0.039750000000000001</v>
      </c>
      <c r="S280" s="179">
        <v>0</v>
      </c>
      <c r="T280" s="180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81" t="s">
        <v>178</v>
      </c>
      <c r="AT280" s="181" t="s">
        <v>141</v>
      </c>
      <c r="AU280" s="181" t="s">
        <v>78</v>
      </c>
      <c r="AY280" s="17" t="s">
        <v>138</v>
      </c>
      <c r="BE280" s="182">
        <f>IF(N280="základní",J280,0)</f>
        <v>27000</v>
      </c>
      <c r="BF280" s="182">
        <f>IF(N280="snížená",J280,0)</f>
        <v>0</v>
      </c>
      <c r="BG280" s="182">
        <f>IF(N280="zákl. přenesená",J280,0)</f>
        <v>0</v>
      </c>
      <c r="BH280" s="182">
        <f>IF(N280="sníž. přenesená",J280,0)</f>
        <v>0</v>
      </c>
      <c r="BI280" s="182">
        <f>IF(N280="nulová",J280,0)</f>
        <v>0</v>
      </c>
      <c r="BJ280" s="17" t="s">
        <v>74</v>
      </c>
      <c r="BK280" s="182">
        <f>ROUND(I280*H280,2)</f>
        <v>27000</v>
      </c>
      <c r="BL280" s="17" t="s">
        <v>178</v>
      </c>
      <c r="BM280" s="181" t="s">
        <v>600</v>
      </c>
    </row>
    <row r="281" s="2" customFormat="1" ht="24.15" customHeight="1">
      <c r="A281" s="30"/>
      <c r="B281" s="170"/>
      <c r="C281" s="171" t="s">
        <v>601</v>
      </c>
      <c r="D281" s="171" t="s">
        <v>141</v>
      </c>
      <c r="E281" s="172" t="s">
        <v>602</v>
      </c>
      <c r="F281" s="173" t="s">
        <v>603</v>
      </c>
      <c r="G281" s="174" t="s">
        <v>177</v>
      </c>
      <c r="H281" s="175">
        <v>10</v>
      </c>
      <c r="I281" s="176">
        <v>2700</v>
      </c>
      <c r="J281" s="176">
        <f>ROUND(I281*H281,2)</f>
        <v>27000</v>
      </c>
      <c r="K281" s="173" t="s">
        <v>145</v>
      </c>
      <c r="L281" s="31"/>
      <c r="M281" s="177" t="s">
        <v>1</v>
      </c>
      <c r="N281" s="178" t="s">
        <v>35</v>
      </c>
      <c r="O281" s="179">
        <v>0.496</v>
      </c>
      <c r="P281" s="179">
        <f>O281*H281</f>
        <v>4.96</v>
      </c>
      <c r="Q281" s="179">
        <v>0.0033600000000000001</v>
      </c>
      <c r="R281" s="179">
        <f>Q281*H281</f>
        <v>0.033600000000000005</v>
      </c>
      <c r="S281" s="179">
        <v>0</v>
      </c>
      <c r="T281" s="180">
        <f>S281*H281</f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81" t="s">
        <v>178</v>
      </c>
      <c r="AT281" s="181" t="s">
        <v>141</v>
      </c>
      <c r="AU281" s="181" t="s">
        <v>78</v>
      </c>
      <c r="AY281" s="17" t="s">
        <v>138</v>
      </c>
      <c r="BE281" s="182">
        <f>IF(N281="základní",J281,0)</f>
        <v>27000</v>
      </c>
      <c r="BF281" s="182">
        <f>IF(N281="snížená",J281,0)</f>
        <v>0</v>
      </c>
      <c r="BG281" s="182">
        <f>IF(N281="zákl. přenesená",J281,0)</f>
        <v>0</v>
      </c>
      <c r="BH281" s="182">
        <f>IF(N281="sníž. přenesená",J281,0)</f>
        <v>0</v>
      </c>
      <c r="BI281" s="182">
        <f>IF(N281="nulová",J281,0)</f>
        <v>0</v>
      </c>
      <c r="BJ281" s="17" t="s">
        <v>74</v>
      </c>
      <c r="BK281" s="182">
        <f>ROUND(I281*H281,2)</f>
        <v>27000</v>
      </c>
      <c r="BL281" s="17" t="s">
        <v>178</v>
      </c>
      <c r="BM281" s="181" t="s">
        <v>604</v>
      </c>
    </row>
    <row r="282" s="2" customFormat="1" ht="16.5" customHeight="1">
      <c r="A282" s="30"/>
      <c r="B282" s="170"/>
      <c r="C282" s="171" t="s">
        <v>605</v>
      </c>
      <c r="D282" s="171" t="s">
        <v>141</v>
      </c>
      <c r="E282" s="172" t="s">
        <v>606</v>
      </c>
      <c r="F282" s="173" t="s">
        <v>607</v>
      </c>
      <c r="G282" s="174" t="s">
        <v>177</v>
      </c>
      <c r="H282" s="175">
        <v>25</v>
      </c>
      <c r="I282" s="176">
        <v>24.399999999999999</v>
      </c>
      <c r="J282" s="176">
        <f>ROUND(I282*H282,2)</f>
        <v>610</v>
      </c>
      <c r="K282" s="173" t="s">
        <v>145</v>
      </c>
      <c r="L282" s="31"/>
      <c r="M282" s="177" t="s">
        <v>1</v>
      </c>
      <c r="N282" s="178" t="s">
        <v>35</v>
      </c>
      <c r="O282" s="179">
        <v>0.037999999999999999</v>
      </c>
      <c r="P282" s="179">
        <f>O282*H282</f>
        <v>0.94999999999999996</v>
      </c>
      <c r="Q282" s="179">
        <v>0</v>
      </c>
      <c r="R282" s="179">
        <f>Q282*H282</f>
        <v>0</v>
      </c>
      <c r="S282" s="179">
        <v>0</v>
      </c>
      <c r="T282" s="180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81" t="s">
        <v>178</v>
      </c>
      <c r="AT282" s="181" t="s">
        <v>141</v>
      </c>
      <c r="AU282" s="181" t="s">
        <v>78</v>
      </c>
      <c r="AY282" s="17" t="s">
        <v>138</v>
      </c>
      <c r="BE282" s="182">
        <f>IF(N282="základní",J282,0)</f>
        <v>610</v>
      </c>
      <c r="BF282" s="182">
        <f>IF(N282="snížená",J282,0)</f>
        <v>0</v>
      </c>
      <c r="BG282" s="182">
        <f>IF(N282="zákl. přenesená",J282,0)</f>
        <v>0</v>
      </c>
      <c r="BH282" s="182">
        <f>IF(N282="sníž. přenesená",J282,0)</f>
        <v>0</v>
      </c>
      <c r="BI282" s="182">
        <f>IF(N282="nulová",J282,0)</f>
        <v>0</v>
      </c>
      <c r="BJ282" s="17" t="s">
        <v>74</v>
      </c>
      <c r="BK282" s="182">
        <f>ROUND(I282*H282,2)</f>
        <v>610</v>
      </c>
      <c r="BL282" s="17" t="s">
        <v>178</v>
      </c>
      <c r="BM282" s="181" t="s">
        <v>608</v>
      </c>
    </row>
    <row r="283" s="2" customFormat="1" ht="24.15" customHeight="1">
      <c r="A283" s="30"/>
      <c r="B283" s="170"/>
      <c r="C283" s="171" t="s">
        <v>609</v>
      </c>
      <c r="D283" s="171" t="s">
        <v>141</v>
      </c>
      <c r="E283" s="172" t="s">
        <v>610</v>
      </c>
      <c r="F283" s="173" t="s">
        <v>611</v>
      </c>
      <c r="G283" s="174" t="s">
        <v>177</v>
      </c>
      <c r="H283" s="175">
        <v>10</v>
      </c>
      <c r="I283" s="176">
        <v>30</v>
      </c>
      <c r="J283" s="176">
        <f>ROUND(I283*H283,2)</f>
        <v>300</v>
      </c>
      <c r="K283" s="173" t="s">
        <v>145</v>
      </c>
      <c r="L283" s="31"/>
      <c r="M283" s="177" t="s">
        <v>1</v>
      </c>
      <c r="N283" s="178" t="s">
        <v>35</v>
      </c>
      <c r="O283" s="179">
        <v>0.045999999999999999</v>
      </c>
      <c r="P283" s="179">
        <f>O283*H283</f>
        <v>0.45999999999999996</v>
      </c>
      <c r="Q283" s="179">
        <v>0</v>
      </c>
      <c r="R283" s="179">
        <f>Q283*H283</f>
        <v>0</v>
      </c>
      <c r="S283" s="179">
        <v>0</v>
      </c>
      <c r="T283" s="180">
        <f>S283*H283</f>
        <v>0</v>
      </c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181" t="s">
        <v>178</v>
      </c>
      <c r="AT283" s="181" t="s">
        <v>141</v>
      </c>
      <c r="AU283" s="181" t="s">
        <v>78</v>
      </c>
      <c r="AY283" s="17" t="s">
        <v>138</v>
      </c>
      <c r="BE283" s="182">
        <f>IF(N283="základní",J283,0)</f>
        <v>300</v>
      </c>
      <c r="BF283" s="182">
        <f>IF(N283="snížená",J283,0)</f>
        <v>0</v>
      </c>
      <c r="BG283" s="182">
        <f>IF(N283="zákl. přenesená",J283,0)</f>
        <v>0</v>
      </c>
      <c r="BH283" s="182">
        <f>IF(N283="sníž. přenesená",J283,0)</f>
        <v>0</v>
      </c>
      <c r="BI283" s="182">
        <f>IF(N283="nulová",J283,0)</f>
        <v>0</v>
      </c>
      <c r="BJ283" s="17" t="s">
        <v>74</v>
      </c>
      <c r="BK283" s="182">
        <f>ROUND(I283*H283,2)</f>
        <v>300</v>
      </c>
      <c r="BL283" s="17" t="s">
        <v>178</v>
      </c>
      <c r="BM283" s="181" t="s">
        <v>612</v>
      </c>
    </row>
    <row r="284" s="2" customFormat="1" ht="24.15" customHeight="1">
      <c r="A284" s="30"/>
      <c r="B284" s="170"/>
      <c r="C284" s="171" t="s">
        <v>613</v>
      </c>
      <c r="D284" s="171" t="s">
        <v>141</v>
      </c>
      <c r="E284" s="172" t="s">
        <v>614</v>
      </c>
      <c r="F284" s="173" t="s">
        <v>615</v>
      </c>
      <c r="G284" s="174" t="s">
        <v>177</v>
      </c>
      <c r="H284" s="175">
        <v>26</v>
      </c>
      <c r="I284" s="176">
        <v>35</v>
      </c>
      <c r="J284" s="176">
        <f>ROUND(I284*H284,2)</f>
        <v>910</v>
      </c>
      <c r="K284" s="173" t="s">
        <v>145</v>
      </c>
      <c r="L284" s="31"/>
      <c r="M284" s="177" t="s">
        <v>1</v>
      </c>
      <c r="N284" s="178" t="s">
        <v>35</v>
      </c>
      <c r="O284" s="179">
        <v>0.052999999999999998</v>
      </c>
      <c r="P284" s="179">
        <f>O284*H284</f>
        <v>1.3779999999999999</v>
      </c>
      <c r="Q284" s="179">
        <v>0</v>
      </c>
      <c r="R284" s="179">
        <f>Q284*H284</f>
        <v>0</v>
      </c>
      <c r="S284" s="179">
        <v>0</v>
      </c>
      <c r="T284" s="180">
        <f>S284*H284</f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181" t="s">
        <v>178</v>
      </c>
      <c r="AT284" s="181" t="s">
        <v>141</v>
      </c>
      <c r="AU284" s="181" t="s">
        <v>78</v>
      </c>
      <c r="AY284" s="17" t="s">
        <v>138</v>
      </c>
      <c r="BE284" s="182">
        <f>IF(N284="základní",J284,0)</f>
        <v>910</v>
      </c>
      <c r="BF284" s="182">
        <f>IF(N284="snížená",J284,0)</f>
        <v>0</v>
      </c>
      <c r="BG284" s="182">
        <f>IF(N284="zákl. přenesená",J284,0)</f>
        <v>0</v>
      </c>
      <c r="BH284" s="182">
        <f>IF(N284="sníž. přenesená",J284,0)</f>
        <v>0</v>
      </c>
      <c r="BI284" s="182">
        <f>IF(N284="nulová",J284,0)</f>
        <v>0</v>
      </c>
      <c r="BJ284" s="17" t="s">
        <v>74</v>
      </c>
      <c r="BK284" s="182">
        <f>ROUND(I284*H284,2)</f>
        <v>910</v>
      </c>
      <c r="BL284" s="17" t="s">
        <v>178</v>
      </c>
      <c r="BM284" s="181" t="s">
        <v>616</v>
      </c>
    </row>
    <row r="285" s="2" customFormat="1" ht="24.15" customHeight="1">
      <c r="A285" s="30"/>
      <c r="B285" s="170"/>
      <c r="C285" s="171" t="s">
        <v>617</v>
      </c>
      <c r="D285" s="171" t="s">
        <v>141</v>
      </c>
      <c r="E285" s="172" t="s">
        <v>618</v>
      </c>
      <c r="F285" s="173" t="s">
        <v>619</v>
      </c>
      <c r="G285" s="174" t="s">
        <v>155</v>
      </c>
      <c r="H285" s="175">
        <v>0.38700000000000001</v>
      </c>
      <c r="I285" s="176">
        <v>1760</v>
      </c>
      <c r="J285" s="176">
        <f>ROUND(I285*H285,2)</f>
        <v>681.12</v>
      </c>
      <c r="K285" s="173" t="s">
        <v>145</v>
      </c>
      <c r="L285" s="31"/>
      <c r="M285" s="177" t="s">
        <v>1</v>
      </c>
      <c r="N285" s="178" t="s">
        <v>35</v>
      </c>
      <c r="O285" s="179">
        <v>1.9299999999999999</v>
      </c>
      <c r="P285" s="179">
        <f>O285*H285</f>
        <v>0.74690999999999996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181" t="s">
        <v>178</v>
      </c>
      <c r="AT285" s="181" t="s">
        <v>141</v>
      </c>
      <c r="AU285" s="181" t="s">
        <v>78</v>
      </c>
      <c r="AY285" s="17" t="s">
        <v>138</v>
      </c>
      <c r="BE285" s="182">
        <f>IF(N285="základní",J285,0)</f>
        <v>681.12</v>
      </c>
      <c r="BF285" s="182">
        <f>IF(N285="snížená",J285,0)</f>
        <v>0</v>
      </c>
      <c r="BG285" s="182">
        <f>IF(N285="zákl. přenesená",J285,0)</f>
        <v>0</v>
      </c>
      <c r="BH285" s="182">
        <f>IF(N285="sníž. přenesená",J285,0)</f>
        <v>0</v>
      </c>
      <c r="BI285" s="182">
        <f>IF(N285="nulová",J285,0)</f>
        <v>0</v>
      </c>
      <c r="BJ285" s="17" t="s">
        <v>74</v>
      </c>
      <c r="BK285" s="182">
        <f>ROUND(I285*H285,2)</f>
        <v>681.12</v>
      </c>
      <c r="BL285" s="17" t="s">
        <v>178</v>
      </c>
      <c r="BM285" s="181" t="s">
        <v>620</v>
      </c>
    </row>
    <row r="286" s="12" customFormat="1" ht="22.8" customHeight="1">
      <c r="A286" s="12"/>
      <c r="B286" s="158"/>
      <c r="C286" s="12"/>
      <c r="D286" s="159" t="s">
        <v>69</v>
      </c>
      <c r="E286" s="168" t="s">
        <v>621</v>
      </c>
      <c r="F286" s="168" t="s">
        <v>622</v>
      </c>
      <c r="G286" s="12"/>
      <c r="H286" s="12"/>
      <c r="I286" s="12"/>
      <c r="J286" s="169">
        <f>BK286</f>
        <v>82667.729999999996</v>
      </c>
      <c r="K286" s="12"/>
      <c r="L286" s="158"/>
      <c r="M286" s="162"/>
      <c r="N286" s="163"/>
      <c r="O286" s="163"/>
      <c r="P286" s="164">
        <f>SUM(P287:P304)</f>
        <v>24.310093999999999</v>
      </c>
      <c r="Q286" s="163"/>
      <c r="R286" s="164">
        <f>SUM(R287:R304)</f>
        <v>0.05281000000000001</v>
      </c>
      <c r="S286" s="163"/>
      <c r="T286" s="165">
        <f>SUM(T287:T304)</f>
        <v>0.39000000000000001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59" t="s">
        <v>78</v>
      </c>
      <c r="AT286" s="166" t="s">
        <v>69</v>
      </c>
      <c r="AU286" s="166" t="s">
        <v>74</v>
      </c>
      <c r="AY286" s="159" t="s">
        <v>138</v>
      </c>
      <c r="BK286" s="167">
        <f>SUM(BK287:BK304)</f>
        <v>82667.729999999996</v>
      </c>
    </row>
    <row r="287" s="2" customFormat="1" ht="24.15" customHeight="1">
      <c r="A287" s="30"/>
      <c r="B287" s="170"/>
      <c r="C287" s="171" t="s">
        <v>623</v>
      </c>
      <c r="D287" s="171" t="s">
        <v>141</v>
      </c>
      <c r="E287" s="172" t="s">
        <v>624</v>
      </c>
      <c r="F287" s="173" t="s">
        <v>625</v>
      </c>
      <c r="G287" s="174" t="s">
        <v>219</v>
      </c>
      <c r="H287" s="175">
        <v>10</v>
      </c>
      <c r="I287" s="176">
        <v>362</v>
      </c>
      <c r="J287" s="176">
        <f>ROUND(I287*H287,2)</f>
        <v>3620</v>
      </c>
      <c r="K287" s="173" t="s">
        <v>145</v>
      </c>
      <c r="L287" s="31"/>
      <c r="M287" s="177" t="s">
        <v>1</v>
      </c>
      <c r="N287" s="178" t="s">
        <v>35</v>
      </c>
      <c r="O287" s="179">
        <v>0.70699999999999996</v>
      </c>
      <c r="P287" s="179">
        <f>O287*H287</f>
        <v>7.0699999999999994</v>
      </c>
      <c r="Q287" s="179">
        <v>2.0000000000000002E-05</v>
      </c>
      <c r="R287" s="179">
        <f>Q287*H287</f>
        <v>0.00020000000000000001</v>
      </c>
      <c r="S287" s="179">
        <v>0.039</v>
      </c>
      <c r="T287" s="180">
        <f>S287*H287</f>
        <v>0.39000000000000001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81" t="s">
        <v>178</v>
      </c>
      <c r="AT287" s="181" t="s">
        <v>141</v>
      </c>
      <c r="AU287" s="181" t="s">
        <v>78</v>
      </c>
      <c r="AY287" s="17" t="s">
        <v>138</v>
      </c>
      <c r="BE287" s="182">
        <f>IF(N287="základní",J287,0)</f>
        <v>3620</v>
      </c>
      <c r="BF287" s="182">
        <f>IF(N287="snížená",J287,0)</f>
        <v>0</v>
      </c>
      <c r="BG287" s="182">
        <f>IF(N287="zákl. přenesená",J287,0)</f>
        <v>0</v>
      </c>
      <c r="BH287" s="182">
        <f>IF(N287="sníž. přenesená",J287,0)</f>
        <v>0</v>
      </c>
      <c r="BI287" s="182">
        <f>IF(N287="nulová",J287,0)</f>
        <v>0</v>
      </c>
      <c r="BJ287" s="17" t="s">
        <v>74</v>
      </c>
      <c r="BK287" s="182">
        <f>ROUND(I287*H287,2)</f>
        <v>3620</v>
      </c>
      <c r="BL287" s="17" t="s">
        <v>178</v>
      </c>
      <c r="BM287" s="181" t="s">
        <v>626</v>
      </c>
    </row>
    <row r="288" s="2" customFormat="1" ht="16.5" customHeight="1">
      <c r="A288" s="30"/>
      <c r="B288" s="170"/>
      <c r="C288" s="171" t="s">
        <v>627</v>
      </c>
      <c r="D288" s="171" t="s">
        <v>141</v>
      </c>
      <c r="E288" s="172" t="s">
        <v>628</v>
      </c>
      <c r="F288" s="173" t="s">
        <v>629</v>
      </c>
      <c r="G288" s="174" t="s">
        <v>335</v>
      </c>
      <c r="H288" s="175">
        <v>6</v>
      </c>
      <c r="I288" s="176">
        <v>1170</v>
      </c>
      <c r="J288" s="176">
        <f>ROUND(I288*H288,2)</f>
        <v>7020</v>
      </c>
      <c r="K288" s="173" t="s">
        <v>145</v>
      </c>
      <c r="L288" s="31"/>
      <c r="M288" s="177" t="s">
        <v>1</v>
      </c>
      <c r="N288" s="178" t="s">
        <v>35</v>
      </c>
      <c r="O288" s="179">
        <v>0.78000000000000003</v>
      </c>
      <c r="P288" s="179">
        <f>O288*H288</f>
        <v>4.6799999999999997</v>
      </c>
      <c r="Q288" s="179">
        <v>0.0042700000000000004</v>
      </c>
      <c r="R288" s="179">
        <f>Q288*H288</f>
        <v>0.025620000000000004</v>
      </c>
      <c r="S288" s="179">
        <v>0</v>
      </c>
      <c r="T288" s="180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81" t="s">
        <v>178</v>
      </c>
      <c r="AT288" s="181" t="s">
        <v>141</v>
      </c>
      <c r="AU288" s="181" t="s">
        <v>78</v>
      </c>
      <c r="AY288" s="17" t="s">
        <v>138</v>
      </c>
      <c r="BE288" s="182">
        <f>IF(N288="základní",J288,0)</f>
        <v>7020</v>
      </c>
      <c r="BF288" s="182">
        <f>IF(N288="snížená",J288,0)</f>
        <v>0</v>
      </c>
      <c r="BG288" s="182">
        <f>IF(N288="zákl. přenesená",J288,0)</f>
        <v>0</v>
      </c>
      <c r="BH288" s="182">
        <f>IF(N288="sníž. přenesená",J288,0)</f>
        <v>0</v>
      </c>
      <c r="BI288" s="182">
        <f>IF(N288="nulová",J288,0)</f>
        <v>0</v>
      </c>
      <c r="BJ288" s="17" t="s">
        <v>74</v>
      </c>
      <c r="BK288" s="182">
        <f>ROUND(I288*H288,2)</f>
        <v>7020</v>
      </c>
      <c r="BL288" s="17" t="s">
        <v>178</v>
      </c>
      <c r="BM288" s="181" t="s">
        <v>630</v>
      </c>
    </row>
    <row r="289" s="2" customFormat="1" ht="24.15" customHeight="1">
      <c r="A289" s="30"/>
      <c r="B289" s="170"/>
      <c r="C289" s="171" t="s">
        <v>631</v>
      </c>
      <c r="D289" s="171" t="s">
        <v>141</v>
      </c>
      <c r="E289" s="172" t="s">
        <v>632</v>
      </c>
      <c r="F289" s="173" t="s">
        <v>633</v>
      </c>
      <c r="G289" s="174" t="s">
        <v>219</v>
      </c>
      <c r="H289" s="175">
        <v>11</v>
      </c>
      <c r="I289" s="176">
        <v>313</v>
      </c>
      <c r="J289" s="176">
        <f>ROUND(I289*H289,2)</f>
        <v>3443</v>
      </c>
      <c r="K289" s="173" t="s">
        <v>145</v>
      </c>
      <c r="L289" s="31"/>
      <c r="M289" s="177" t="s">
        <v>1</v>
      </c>
      <c r="N289" s="178" t="s">
        <v>35</v>
      </c>
      <c r="O289" s="179">
        <v>0.10299999999999999</v>
      </c>
      <c r="P289" s="179">
        <f>O289*H289</f>
        <v>1.133</v>
      </c>
      <c r="Q289" s="179">
        <v>0.00024000000000000001</v>
      </c>
      <c r="R289" s="179">
        <f>Q289*H289</f>
        <v>0.00264</v>
      </c>
      <c r="S289" s="179">
        <v>0</v>
      </c>
      <c r="T289" s="180">
        <f>S289*H289</f>
        <v>0</v>
      </c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R289" s="181" t="s">
        <v>178</v>
      </c>
      <c r="AT289" s="181" t="s">
        <v>141</v>
      </c>
      <c r="AU289" s="181" t="s">
        <v>78</v>
      </c>
      <c r="AY289" s="17" t="s">
        <v>138</v>
      </c>
      <c r="BE289" s="182">
        <f>IF(N289="základní",J289,0)</f>
        <v>3443</v>
      </c>
      <c r="BF289" s="182">
        <f>IF(N289="snížená",J289,0)</f>
        <v>0</v>
      </c>
      <c r="BG289" s="182">
        <f>IF(N289="zákl. přenesená",J289,0)</f>
        <v>0</v>
      </c>
      <c r="BH289" s="182">
        <f>IF(N289="sníž. přenesená",J289,0)</f>
        <v>0</v>
      </c>
      <c r="BI289" s="182">
        <f>IF(N289="nulová",J289,0)</f>
        <v>0</v>
      </c>
      <c r="BJ289" s="17" t="s">
        <v>74</v>
      </c>
      <c r="BK289" s="182">
        <f>ROUND(I289*H289,2)</f>
        <v>3443</v>
      </c>
      <c r="BL289" s="17" t="s">
        <v>178</v>
      </c>
      <c r="BM289" s="181" t="s">
        <v>634</v>
      </c>
    </row>
    <row r="290" s="2" customFormat="1" ht="21.75" customHeight="1">
      <c r="A290" s="30"/>
      <c r="B290" s="170"/>
      <c r="C290" s="171" t="s">
        <v>635</v>
      </c>
      <c r="D290" s="171" t="s">
        <v>141</v>
      </c>
      <c r="E290" s="172" t="s">
        <v>636</v>
      </c>
      <c r="F290" s="173" t="s">
        <v>637</v>
      </c>
      <c r="G290" s="174" t="s">
        <v>219</v>
      </c>
      <c r="H290" s="175">
        <v>2</v>
      </c>
      <c r="I290" s="176">
        <v>740</v>
      </c>
      <c r="J290" s="176">
        <f>ROUND(I290*H290,2)</f>
        <v>1480</v>
      </c>
      <c r="K290" s="173" t="s">
        <v>145</v>
      </c>
      <c r="L290" s="31"/>
      <c r="M290" s="177" t="s">
        <v>1</v>
      </c>
      <c r="N290" s="178" t="s">
        <v>35</v>
      </c>
      <c r="O290" s="179">
        <v>0.26800000000000002</v>
      </c>
      <c r="P290" s="179">
        <f>O290*H290</f>
        <v>0.53600000000000003</v>
      </c>
      <c r="Q290" s="179">
        <v>0.00084000000000000003</v>
      </c>
      <c r="R290" s="179">
        <f>Q290*H290</f>
        <v>0.0016800000000000001</v>
      </c>
      <c r="S290" s="179">
        <v>0</v>
      </c>
      <c r="T290" s="180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81" t="s">
        <v>178</v>
      </c>
      <c r="AT290" s="181" t="s">
        <v>141</v>
      </c>
      <c r="AU290" s="181" t="s">
        <v>78</v>
      </c>
      <c r="AY290" s="17" t="s">
        <v>138</v>
      </c>
      <c r="BE290" s="182">
        <f>IF(N290="základní",J290,0)</f>
        <v>1480</v>
      </c>
      <c r="BF290" s="182">
        <f>IF(N290="snížená",J290,0)</f>
        <v>0</v>
      </c>
      <c r="BG290" s="182">
        <f>IF(N290="zákl. přenesená",J290,0)</f>
        <v>0</v>
      </c>
      <c r="BH290" s="182">
        <f>IF(N290="sníž. přenesená",J290,0)</f>
        <v>0</v>
      </c>
      <c r="BI290" s="182">
        <f>IF(N290="nulová",J290,0)</f>
        <v>0</v>
      </c>
      <c r="BJ290" s="17" t="s">
        <v>74</v>
      </c>
      <c r="BK290" s="182">
        <f>ROUND(I290*H290,2)</f>
        <v>1480</v>
      </c>
      <c r="BL290" s="17" t="s">
        <v>178</v>
      </c>
      <c r="BM290" s="181" t="s">
        <v>638</v>
      </c>
    </row>
    <row r="291" s="2" customFormat="1" ht="21.75" customHeight="1">
      <c r="A291" s="30"/>
      <c r="B291" s="170"/>
      <c r="C291" s="171" t="s">
        <v>639</v>
      </c>
      <c r="D291" s="171" t="s">
        <v>141</v>
      </c>
      <c r="E291" s="172" t="s">
        <v>640</v>
      </c>
      <c r="F291" s="173" t="s">
        <v>641</v>
      </c>
      <c r="G291" s="174" t="s">
        <v>219</v>
      </c>
      <c r="H291" s="175">
        <v>4</v>
      </c>
      <c r="I291" s="176">
        <v>1340</v>
      </c>
      <c r="J291" s="176">
        <f>ROUND(I291*H291,2)</f>
        <v>5360</v>
      </c>
      <c r="K291" s="173" t="s">
        <v>145</v>
      </c>
      <c r="L291" s="31"/>
      <c r="M291" s="177" t="s">
        <v>1</v>
      </c>
      <c r="N291" s="178" t="s">
        <v>35</v>
      </c>
      <c r="O291" s="179">
        <v>0.42199999999999999</v>
      </c>
      <c r="P291" s="179">
        <f>O291*H291</f>
        <v>1.6879999999999999</v>
      </c>
      <c r="Q291" s="179">
        <v>0.00077999999999999999</v>
      </c>
      <c r="R291" s="179">
        <f>Q291*H291</f>
        <v>0.0031199999999999999</v>
      </c>
      <c r="S291" s="179">
        <v>0</v>
      </c>
      <c r="T291" s="180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81" t="s">
        <v>178</v>
      </c>
      <c r="AT291" s="181" t="s">
        <v>141</v>
      </c>
      <c r="AU291" s="181" t="s">
        <v>78</v>
      </c>
      <c r="AY291" s="17" t="s">
        <v>138</v>
      </c>
      <c r="BE291" s="182">
        <f>IF(N291="základní",J291,0)</f>
        <v>5360</v>
      </c>
      <c r="BF291" s="182">
        <f>IF(N291="snížená",J291,0)</f>
        <v>0</v>
      </c>
      <c r="BG291" s="182">
        <f>IF(N291="zákl. přenesená",J291,0)</f>
        <v>0</v>
      </c>
      <c r="BH291" s="182">
        <f>IF(N291="sníž. přenesená",J291,0)</f>
        <v>0</v>
      </c>
      <c r="BI291" s="182">
        <f>IF(N291="nulová",J291,0)</f>
        <v>0</v>
      </c>
      <c r="BJ291" s="17" t="s">
        <v>74</v>
      </c>
      <c r="BK291" s="182">
        <f>ROUND(I291*H291,2)</f>
        <v>5360</v>
      </c>
      <c r="BL291" s="17" t="s">
        <v>178</v>
      </c>
      <c r="BM291" s="181" t="s">
        <v>642</v>
      </c>
    </row>
    <row r="292" s="2" customFormat="1" ht="24.15" customHeight="1">
      <c r="A292" s="30"/>
      <c r="B292" s="170"/>
      <c r="C292" s="171" t="s">
        <v>643</v>
      </c>
      <c r="D292" s="171" t="s">
        <v>141</v>
      </c>
      <c r="E292" s="172" t="s">
        <v>644</v>
      </c>
      <c r="F292" s="173" t="s">
        <v>645</v>
      </c>
      <c r="G292" s="174" t="s">
        <v>219</v>
      </c>
      <c r="H292" s="175">
        <v>1</v>
      </c>
      <c r="I292" s="176">
        <v>573</v>
      </c>
      <c r="J292" s="176">
        <f>ROUND(I292*H292,2)</f>
        <v>573</v>
      </c>
      <c r="K292" s="173" t="s">
        <v>145</v>
      </c>
      <c r="L292" s="31"/>
      <c r="M292" s="177" t="s">
        <v>1</v>
      </c>
      <c r="N292" s="178" t="s">
        <v>35</v>
      </c>
      <c r="O292" s="179">
        <v>0.16500000000000001</v>
      </c>
      <c r="P292" s="179">
        <f>O292*H292</f>
        <v>0.16500000000000001</v>
      </c>
      <c r="Q292" s="179">
        <v>0.00025000000000000001</v>
      </c>
      <c r="R292" s="179">
        <f>Q292*H292</f>
        <v>0.00025000000000000001</v>
      </c>
      <c r="S292" s="179">
        <v>0</v>
      </c>
      <c r="T292" s="180">
        <f>S292*H292</f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181" t="s">
        <v>178</v>
      </c>
      <c r="AT292" s="181" t="s">
        <v>141</v>
      </c>
      <c r="AU292" s="181" t="s">
        <v>78</v>
      </c>
      <c r="AY292" s="17" t="s">
        <v>138</v>
      </c>
      <c r="BE292" s="182">
        <f>IF(N292="základní",J292,0)</f>
        <v>573</v>
      </c>
      <c r="BF292" s="182">
        <f>IF(N292="snížená",J292,0)</f>
        <v>0</v>
      </c>
      <c r="BG292" s="182">
        <f>IF(N292="zákl. přenesená",J292,0)</f>
        <v>0</v>
      </c>
      <c r="BH292" s="182">
        <f>IF(N292="sníž. přenesená",J292,0)</f>
        <v>0</v>
      </c>
      <c r="BI292" s="182">
        <f>IF(N292="nulová",J292,0)</f>
        <v>0</v>
      </c>
      <c r="BJ292" s="17" t="s">
        <v>74</v>
      </c>
      <c r="BK292" s="182">
        <f>ROUND(I292*H292,2)</f>
        <v>573</v>
      </c>
      <c r="BL292" s="17" t="s">
        <v>178</v>
      </c>
      <c r="BM292" s="181" t="s">
        <v>646</v>
      </c>
    </row>
    <row r="293" s="2" customFormat="1" ht="21.75" customHeight="1">
      <c r="A293" s="30"/>
      <c r="B293" s="170"/>
      <c r="C293" s="171" t="s">
        <v>647</v>
      </c>
      <c r="D293" s="171" t="s">
        <v>141</v>
      </c>
      <c r="E293" s="172" t="s">
        <v>648</v>
      </c>
      <c r="F293" s="173" t="s">
        <v>649</v>
      </c>
      <c r="G293" s="174" t="s">
        <v>219</v>
      </c>
      <c r="H293" s="175">
        <v>14</v>
      </c>
      <c r="I293" s="176">
        <v>648</v>
      </c>
      <c r="J293" s="176">
        <f>ROUND(I293*H293,2)</f>
        <v>9072</v>
      </c>
      <c r="K293" s="173" t="s">
        <v>145</v>
      </c>
      <c r="L293" s="31"/>
      <c r="M293" s="177" t="s">
        <v>1</v>
      </c>
      <c r="N293" s="178" t="s">
        <v>35</v>
      </c>
      <c r="O293" s="179">
        <v>0.124</v>
      </c>
      <c r="P293" s="179">
        <f>O293*H293</f>
        <v>1.736</v>
      </c>
      <c r="Q293" s="179">
        <v>0.00075000000000000002</v>
      </c>
      <c r="R293" s="179">
        <f>Q293*H293</f>
        <v>0.010500000000000001</v>
      </c>
      <c r="S293" s="179">
        <v>0</v>
      </c>
      <c r="T293" s="180">
        <f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81" t="s">
        <v>178</v>
      </c>
      <c r="AT293" s="181" t="s">
        <v>141</v>
      </c>
      <c r="AU293" s="181" t="s">
        <v>78</v>
      </c>
      <c r="AY293" s="17" t="s">
        <v>138</v>
      </c>
      <c r="BE293" s="182">
        <f>IF(N293="základní",J293,0)</f>
        <v>9072</v>
      </c>
      <c r="BF293" s="182">
        <f>IF(N293="snížená",J293,0)</f>
        <v>0</v>
      </c>
      <c r="BG293" s="182">
        <f>IF(N293="zákl. přenesená",J293,0)</f>
        <v>0</v>
      </c>
      <c r="BH293" s="182">
        <f>IF(N293="sníž. přenesená",J293,0)</f>
        <v>0</v>
      </c>
      <c r="BI293" s="182">
        <f>IF(N293="nulová",J293,0)</f>
        <v>0</v>
      </c>
      <c r="BJ293" s="17" t="s">
        <v>74</v>
      </c>
      <c r="BK293" s="182">
        <f>ROUND(I293*H293,2)</f>
        <v>9072</v>
      </c>
      <c r="BL293" s="17" t="s">
        <v>178</v>
      </c>
      <c r="BM293" s="181" t="s">
        <v>650</v>
      </c>
    </row>
    <row r="294" s="2" customFormat="1" ht="24.15" customHeight="1">
      <c r="A294" s="30"/>
      <c r="B294" s="170"/>
      <c r="C294" s="171" t="s">
        <v>651</v>
      </c>
      <c r="D294" s="171" t="s">
        <v>141</v>
      </c>
      <c r="E294" s="172" t="s">
        <v>652</v>
      </c>
      <c r="F294" s="173" t="s">
        <v>653</v>
      </c>
      <c r="G294" s="174" t="s">
        <v>219</v>
      </c>
      <c r="H294" s="175">
        <v>1</v>
      </c>
      <c r="I294" s="176">
        <v>292</v>
      </c>
      <c r="J294" s="176">
        <f>ROUND(I294*H294,2)</f>
        <v>292</v>
      </c>
      <c r="K294" s="173" t="s">
        <v>145</v>
      </c>
      <c r="L294" s="31"/>
      <c r="M294" s="177" t="s">
        <v>1</v>
      </c>
      <c r="N294" s="178" t="s">
        <v>35</v>
      </c>
      <c r="O294" s="179">
        <v>0.082000000000000003</v>
      </c>
      <c r="P294" s="179">
        <f>O294*H294</f>
        <v>0.082000000000000003</v>
      </c>
      <c r="Q294" s="179">
        <v>0.00022000000000000001</v>
      </c>
      <c r="R294" s="179">
        <f>Q294*H294</f>
        <v>0.00022000000000000001</v>
      </c>
      <c r="S294" s="179">
        <v>0</v>
      </c>
      <c r="T294" s="180">
        <f>S294*H294</f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81" t="s">
        <v>178</v>
      </c>
      <c r="AT294" s="181" t="s">
        <v>141</v>
      </c>
      <c r="AU294" s="181" t="s">
        <v>78</v>
      </c>
      <c r="AY294" s="17" t="s">
        <v>138</v>
      </c>
      <c r="BE294" s="182">
        <f>IF(N294="základní",J294,0)</f>
        <v>292</v>
      </c>
      <c r="BF294" s="182">
        <f>IF(N294="snížená",J294,0)</f>
        <v>0</v>
      </c>
      <c r="BG294" s="182">
        <f>IF(N294="zákl. přenesená",J294,0)</f>
        <v>0</v>
      </c>
      <c r="BH294" s="182">
        <f>IF(N294="sníž. přenesená",J294,0)</f>
        <v>0</v>
      </c>
      <c r="BI294" s="182">
        <f>IF(N294="nulová",J294,0)</f>
        <v>0</v>
      </c>
      <c r="BJ294" s="17" t="s">
        <v>74</v>
      </c>
      <c r="BK294" s="182">
        <f>ROUND(I294*H294,2)</f>
        <v>292</v>
      </c>
      <c r="BL294" s="17" t="s">
        <v>178</v>
      </c>
      <c r="BM294" s="181" t="s">
        <v>654</v>
      </c>
    </row>
    <row r="295" s="2" customFormat="1" ht="24.15" customHeight="1">
      <c r="A295" s="30"/>
      <c r="B295" s="170"/>
      <c r="C295" s="171" t="s">
        <v>655</v>
      </c>
      <c r="D295" s="171" t="s">
        <v>141</v>
      </c>
      <c r="E295" s="172" t="s">
        <v>656</v>
      </c>
      <c r="F295" s="173" t="s">
        <v>657</v>
      </c>
      <c r="G295" s="174" t="s">
        <v>219</v>
      </c>
      <c r="H295" s="175">
        <v>10</v>
      </c>
      <c r="I295" s="176">
        <v>731</v>
      </c>
      <c r="J295" s="176">
        <f>ROUND(I295*H295,2)</f>
        <v>7310</v>
      </c>
      <c r="K295" s="173" t="s">
        <v>145</v>
      </c>
      <c r="L295" s="31"/>
      <c r="M295" s="177" t="s">
        <v>1</v>
      </c>
      <c r="N295" s="178" t="s">
        <v>35</v>
      </c>
      <c r="O295" s="179">
        <v>0.38100000000000001</v>
      </c>
      <c r="P295" s="179">
        <f>O295*H295</f>
        <v>3.8100000000000001</v>
      </c>
      <c r="Q295" s="179">
        <v>0.00056999999999999998</v>
      </c>
      <c r="R295" s="179">
        <f>Q295*H295</f>
        <v>0.0057000000000000002</v>
      </c>
      <c r="S295" s="179">
        <v>0</v>
      </c>
      <c r="T295" s="180">
        <f>S295*H295</f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81" t="s">
        <v>178</v>
      </c>
      <c r="AT295" s="181" t="s">
        <v>141</v>
      </c>
      <c r="AU295" s="181" t="s">
        <v>78</v>
      </c>
      <c r="AY295" s="17" t="s">
        <v>138</v>
      </c>
      <c r="BE295" s="182">
        <f>IF(N295="základní",J295,0)</f>
        <v>7310</v>
      </c>
      <c r="BF295" s="182">
        <f>IF(N295="snížená",J295,0)</f>
        <v>0</v>
      </c>
      <c r="BG295" s="182">
        <f>IF(N295="zákl. přenesená",J295,0)</f>
        <v>0</v>
      </c>
      <c r="BH295" s="182">
        <f>IF(N295="sníž. přenesená",J295,0)</f>
        <v>0</v>
      </c>
      <c r="BI295" s="182">
        <f>IF(N295="nulová",J295,0)</f>
        <v>0</v>
      </c>
      <c r="BJ295" s="17" t="s">
        <v>74</v>
      </c>
      <c r="BK295" s="182">
        <f>ROUND(I295*H295,2)</f>
        <v>7310</v>
      </c>
      <c r="BL295" s="17" t="s">
        <v>178</v>
      </c>
      <c r="BM295" s="181" t="s">
        <v>658</v>
      </c>
    </row>
    <row r="296" s="2" customFormat="1" ht="16.5" customHeight="1">
      <c r="A296" s="30"/>
      <c r="B296" s="170"/>
      <c r="C296" s="171" t="s">
        <v>659</v>
      </c>
      <c r="D296" s="171" t="s">
        <v>141</v>
      </c>
      <c r="E296" s="172" t="s">
        <v>660</v>
      </c>
      <c r="F296" s="173" t="s">
        <v>661</v>
      </c>
      <c r="G296" s="174" t="s">
        <v>219</v>
      </c>
      <c r="H296" s="175">
        <v>12</v>
      </c>
      <c r="I296" s="176">
        <v>231</v>
      </c>
      <c r="J296" s="176">
        <f>ROUND(I296*H296,2)</f>
        <v>2772</v>
      </c>
      <c r="K296" s="173" t="s">
        <v>145</v>
      </c>
      <c r="L296" s="31"/>
      <c r="M296" s="177" t="s">
        <v>1</v>
      </c>
      <c r="N296" s="178" t="s">
        <v>35</v>
      </c>
      <c r="O296" s="179">
        <v>0.27800000000000002</v>
      </c>
      <c r="P296" s="179">
        <f>O296*H296</f>
        <v>3.3360000000000003</v>
      </c>
      <c r="Q296" s="179">
        <v>0.00024000000000000001</v>
      </c>
      <c r="R296" s="179">
        <f>Q296*H296</f>
        <v>0.0028800000000000002</v>
      </c>
      <c r="S296" s="179">
        <v>0</v>
      </c>
      <c r="T296" s="180">
        <f>S296*H296</f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81" t="s">
        <v>178</v>
      </c>
      <c r="AT296" s="181" t="s">
        <v>141</v>
      </c>
      <c r="AU296" s="181" t="s">
        <v>78</v>
      </c>
      <c r="AY296" s="17" t="s">
        <v>138</v>
      </c>
      <c r="BE296" s="182">
        <f>IF(N296="základní",J296,0)</f>
        <v>2772</v>
      </c>
      <c r="BF296" s="182">
        <f>IF(N296="snížená",J296,0)</f>
        <v>0</v>
      </c>
      <c r="BG296" s="182">
        <f>IF(N296="zákl. přenesená",J296,0)</f>
        <v>0</v>
      </c>
      <c r="BH296" s="182">
        <f>IF(N296="sníž. přenesená",J296,0)</f>
        <v>0</v>
      </c>
      <c r="BI296" s="182">
        <f>IF(N296="nulová",J296,0)</f>
        <v>0</v>
      </c>
      <c r="BJ296" s="17" t="s">
        <v>74</v>
      </c>
      <c r="BK296" s="182">
        <f>ROUND(I296*H296,2)</f>
        <v>2772</v>
      </c>
      <c r="BL296" s="17" t="s">
        <v>178</v>
      </c>
      <c r="BM296" s="181" t="s">
        <v>662</v>
      </c>
    </row>
    <row r="297" s="2" customFormat="1" ht="16.5" customHeight="1">
      <c r="A297" s="30"/>
      <c r="B297" s="170"/>
      <c r="C297" s="171" t="s">
        <v>663</v>
      </c>
      <c r="D297" s="171" t="s">
        <v>141</v>
      </c>
      <c r="E297" s="172" t="s">
        <v>664</v>
      </c>
      <c r="F297" s="173" t="s">
        <v>665</v>
      </c>
      <c r="G297" s="174" t="s">
        <v>219</v>
      </c>
      <c r="H297" s="175">
        <v>1</v>
      </c>
      <c r="I297" s="176">
        <v>1750</v>
      </c>
      <c r="J297" s="176">
        <f>ROUND(I297*H297,2)</f>
        <v>1750</v>
      </c>
      <c r="K297" s="173" t="s">
        <v>1</v>
      </c>
      <c r="L297" s="31"/>
      <c r="M297" s="177" t="s">
        <v>1</v>
      </c>
      <c r="N297" s="178" t="s">
        <v>35</v>
      </c>
      <c r="O297" s="179">
        <v>0</v>
      </c>
      <c r="P297" s="179">
        <f>O297*H297</f>
        <v>0</v>
      </c>
      <c r="Q297" s="179">
        <v>0</v>
      </c>
      <c r="R297" s="179">
        <f>Q297*H297</f>
        <v>0</v>
      </c>
      <c r="S297" s="179">
        <v>0</v>
      </c>
      <c r="T297" s="180">
        <f>S297*H297</f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81" t="s">
        <v>178</v>
      </c>
      <c r="AT297" s="181" t="s">
        <v>141</v>
      </c>
      <c r="AU297" s="181" t="s">
        <v>78</v>
      </c>
      <c r="AY297" s="17" t="s">
        <v>138</v>
      </c>
      <c r="BE297" s="182">
        <f>IF(N297="základní",J297,0)</f>
        <v>1750</v>
      </c>
      <c r="BF297" s="182">
        <f>IF(N297="snížená",J297,0)</f>
        <v>0</v>
      </c>
      <c r="BG297" s="182">
        <f>IF(N297="zákl. přenesená",J297,0)</f>
        <v>0</v>
      </c>
      <c r="BH297" s="182">
        <f>IF(N297="sníž. přenesená",J297,0)</f>
        <v>0</v>
      </c>
      <c r="BI297" s="182">
        <f>IF(N297="nulová",J297,0)</f>
        <v>0</v>
      </c>
      <c r="BJ297" s="17" t="s">
        <v>74</v>
      </c>
      <c r="BK297" s="182">
        <f>ROUND(I297*H297,2)</f>
        <v>1750</v>
      </c>
      <c r="BL297" s="17" t="s">
        <v>178</v>
      </c>
      <c r="BM297" s="181" t="s">
        <v>666</v>
      </c>
    </row>
    <row r="298" s="2" customFormat="1" ht="16.5" customHeight="1">
      <c r="A298" s="30"/>
      <c r="B298" s="170"/>
      <c r="C298" s="171" t="s">
        <v>667</v>
      </c>
      <c r="D298" s="171" t="s">
        <v>141</v>
      </c>
      <c r="E298" s="172" t="s">
        <v>668</v>
      </c>
      <c r="F298" s="173" t="s">
        <v>669</v>
      </c>
      <c r="G298" s="174" t="s">
        <v>219</v>
      </c>
      <c r="H298" s="175">
        <v>1</v>
      </c>
      <c r="I298" s="176">
        <v>1870</v>
      </c>
      <c r="J298" s="176">
        <f>ROUND(I298*H298,2)</f>
        <v>1870</v>
      </c>
      <c r="K298" s="173" t="s">
        <v>1</v>
      </c>
      <c r="L298" s="31"/>
      <c r="M298" s="177" t="s">
        <v>1</v>
      </c>
      <c r="N298" s="178" t="s">
        <v>35</v>
      </c>
      <c r="O298" s="179">
        <v>0</v>
      </c>
      <c r="P298" s="179">
        <f>O298*H298</f>
        <v>0</v>
      </c>
      <c r="Q298" s="179">
        <v>0</v>
      </c>
      <c r="R298" s="179">
        <f>Q298*H298</f>
        <v>0</v>
      </c>
      <c r="S298" s="179">
        <v>0</v>
      </c>
      <c r="T298" s="180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81" t="s">
        <v>178</v>
      </c>
      <c r="AT298" s="181" t="s">
        <v>141</v>
      </c>
      <c r="AU298" s="181" t="s">
        <v>78</v>
      </c>
      <c r="AY298" s="17" t="s">
        <v>138</v>
      </c>
      <c r="BE298" s="182">
        <f>IF(N298="základní",J298,0)</f>
        <v>1870</v>
      </c>
      <c r="BF298" s="182">
        <f>IF(N298="snížená",J298,0)</f>
        <v>0</v>
      </c>
      <c r="BG298" s="182">
        <f>IF(N298="zákl. přenesená",J298,0)</f>
        <v>0</v>
      </c>
      <c r="BH298" s="182">
        <f>IF(N298="sníž. přenesená",J298,0)</f>
        <v>0</v>
      </c>
      <c r="BI298" s="182">
        <f>IF(N298="nulová",J298,0)</f>
        <v>0</v>
      </c>
      <c r="BJ298" s="17" t="s">
        <v>74</v>
      </c>
      <c r="BK298" s="182">
        <f>ROUND(I298*H298,2)</f>
        <v>1870</v>
      </c>
      <c r="BL298" s="17" t="s">
        <v>178</v>
      </c>
      <c r="BM298" s="181" t="s">
        <v>670</v>
      </c>
    </row>
    <row r="299" s="2" customFormat="1" ht="16.5" customHeight="1">
      <c r="A299" s="30"/>
      <c r="B299" s="170"/>
      <c r="C299" s="171" t="s">
        <v>671</v>
      </c>
      <c r="D299" s="171" t="s">
        <v>141</v>
      </c>
      <c r="E299" s="172" t="s">
        <v>672</v>
      </c>
      <c r="F299" s="173" t="s">
        <v>673</v>
      </c>
      <c r="G299" s="174" t="s">
        <v>219</v>
      </c>
      <c r="H299" s="175">
        <v>1</v>
      </c>
      <c r="I299" s="176">
        <v>1870</v>
      </c>
      <c r="J299" s="176">
        <f>ROUND(I299*H299,2)</f>
        <v>1870</v>
      </c>
      <c r="K299" s="173" t="s">
        <v>1</v>
      </c>
      <c r="L299" s="31"/>
      <c r="M299" s="177" t="s">
        <v>1</v>
      </c>
      <c r="N299" s="178" t="s">
        <v>35</v>
      </c>
      <c r="O299" s="179">
        <v>0</v>
      </c>
      <c r="P299" s="179">
        <f>O299*H299</f>
        <v>0</v>
      </c>
      <c r="Q299" s="179">
        <v>0</v>
      </c>
      <c r="R299" s="179">
        <f>Q299*H299</f>
        <v>0</v>
      </c>
      <c r="S299" s="179">
        <v>0</v>
      </c>
      <c r="T299" s="180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81" t="s">
        <v>178</v>
      </c>
      <c r="AT299" s="181" t="s">
        <v>141</v>
      </c>
      <c r="AU299" s="181" t="s">
        <v>78</v>
      </c>
      <c r="AY299" s="17" t="s">
        <v>138</v>
      </c>
      <c r="BE299" s="182">
        <f>IF(N299="základní",J299,0)</f>
        <v>1870</v>
      </c>
      <c r="BF299" s="182">
        <f>IF(N299="snížená",J299,0)</f>
        <v>0</v>
      </c>
      <c r="BG299" s="182">
        <f>IF(N299="zákl. přenesená",J299,0)</f>
        <v>0</v>
      </c>
      <c r="BH299" s="182">
        <f>IF(N299="sníž. přenesená",J299,0)</f>
        <v>0</v>
      </c>
      <c r="BI299" s="182">
        <f>IF(N299="nulová",J299,0)</f>
        <v>0</v>
      </c>
      <c r="BJ299" s="17" t="s">
        <v>74</v>
      </c>
      <c r="BK299" s="182">
        <f>ROUND(I299*H299,2)</f>
        <v>1870</v>
      </c>
      <c r="BL299" s="17" t="s">
        <v>178</v>
      </c>
      <c r="BM299" s="181" t="s">
        <v>674</v>
      </c>
    </row>
    <row r="300" s="2" customFormat="1" ht="21.75" customHeight="1">
      <c r="A300" s="30"/>
      <c r="B300" s="170"/>
      <c r="C300" s="171" t="s">
        <v>675</v>
      </c>
      <c r="D300" s="171" t="s">
        <v>141</v>
      </c>
      <c r="E300" s="172" t="s">
        <v>676</v>
      </c>
      <c r="F300" s="173" t="s">
        <v>677</v>
      </c>
      <c r="G300" s="174" t="s">
        <v>219</v>
      </c>
      <c r="H300" s="175">
        <v>2</v>
      </c>
      <c r="I300" s="176">
        <v>5134</v>
      </c>
      <c r="J300" s="176">
        <f>ROUND(I300*H300,2)</f>
        <v>10268</v>
      </c>
      <c r="K300" s="173" t="s">
        <v>1</v>
      </c>
      <c r="L300" s="31"/>
      <c r="M300" s="177" t="s">
        <v>1</v>
      </c>
      <c r="N300" s="178" t="s">
        <v>35</v>
      </c>
      <c r="O300" s="179">
        <v>0</v>
      </c>
      <c r="P300" s="179">
        <f>O300*H300</f>
        <v>0</v>
      </c>
      <c r="Q300" s="179">
        <v>0</v>
      </c>
      <c r="R300" s="179">
        <f>Q300*H300</f>
        <v>0</v>
      </c>
      <c r="S300" s="179">
        <v>0</v>
      </c>
      <c r="T300" s="180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81" t="s">
        <v>178</v>
      </c>
      <c r="AT300" s="181" t="s">
        <v>141</v>
      </c>
      <c r="AU300" s="181" t="s">
        <v>78</v>
      </c>
      <c r="AY300" s="17" t="s">
        <v>138</v>
      </c>
      <c r="BE300" s="182">
        <f>IF(N300="základní",J300,0)</f>
        <v>10268</v>
      </c>
      <c r="BF300" s="182">
        <f>IF(N300="snížená",J300,0)</f>
        <v>0</v>
      </c>
      <c r="BG300" s="182">
        <f>IF(N300="zákl. přenesená",J300,0)</f>
        <v>0</v>
      </c>
      <c r="BH300" s="182">
        <f>IF(N300="sníž. přenesená",J300,0)</f>
        <v>0</v>
      </c>
      <c r="BI300" s="182">
        <f>IF(N300="nulová",J300,0)</f>
        <v>0</v>
      </c>
      <c r="BJ300" s="17" t="s">
        <v>74</v>
      </c>
      <c r="BK300" s="182">
        <f>ROUND(I300*H300,2)</f>
        <v>10268</v>
      </c>
      <c r="BL300" s="17" t="s">
        <v>178</v>
      </c>
      <c r="BM300" s="181" t="s">
        <v>678</v>
      </c>
    </row>
    <row r="301" s="2" customFormat="1" ht="16.5" customHeight="1">
      <c r="A301" s="30"/>
      <c r="B301" s="170"/>
      <c r="C301" s="171" t="s">
        <v>679</v>
      </c>
      <c r="D301" s="171" t="s">
        <v>141</v>
      </c>
      <c r="E301" s="172" t="s">
        <v>680</v>
      </c>
      <c r="F301" s="173" t="s">
        <v>681</v>
      </c>
      <c r="G301" s="174" t="s">
        <v>236</v>
      </c>
      <c r="H301" s="175">
        <v>3</v>
      </c>
      <c r="I301" s="176">
        <v>5118.1400000000003</v>
      </c>
      <c r="J301" s="176">
        <f>ROUND(I301*H301,2)</f>
        <v>15354.42</v>
      </c>
      <c r="K301" s="173" t="s">
        <v>1</v>
      </c>
      <c r="L301" s="31"/>
      <c r="M301" s="177" t="s">
        <v>1</v>
      </c>
      <c r="N301" s="178" t="s">
        <v>35</v>
      </c>
      <c r="O301" s="179">
        <v>0</v>
      </c>
      <c r="P301" s="179">
        <f>O301*H301</f>
        <v>0</v>
      </c>
      <c r="Q301" s="179">
        <v>0</v>
      </c>
      <c r="R301" s="179">
        <f>Q301*H301</f>
        <v>0</v>
      </c>
      <c r="S301" s="179">
        <v>0</v>
      </c>
      <c r="T301" s="180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81" t="s">
        <v>178</v>
      </c>
      <c r="AT301" s="181" t="s">
        <v>141</v>
      </c>
      <c r="AU301" s="181" t="s">
        <v>78</v>
      </c>
      <c r="AY301" s="17" t="s">
        <v>138</v>
      </c>
      <c r="BE301" s="182">
        <f>IF(N301="základní",J301,0)</f>
        <v>15354.42</v>
      </c>
      <c r="BF301" s="182">
        <f>IF(N301="snížená",J301,0)</f>
        <v>0</v>
      </c>
      <c r="BG301" s="182">
        <f>IF(N301="zákl. přenesená",J301,0)</f>
        <v>0</v>
      </c>
      <c r="BH301" s="182">
        <f>IF(N301="sníž. přenesená",J301,0)</f>
        <v>0</v>
      </c>
      <c r="BI301" s="182">
        <f>IF(N301="nulová",J301,0)</f>
        <v>0</v>
      </c>
      <c r="BJ301" s="17" t="s">
        <v>74</v>
      </c>
      <c r="BK301" s="182">
        <f>ROUND(I301*H301,2)</f>
        <v>15354.42</v>
      </c>
      <c r="BL301" s="17" t="s">
        <v>178</v>
      </c>
      <c r="BM301" s="181" t="s">
        <v>682</v>
      </c>
    </row>
    <row r="302" s="2" customFormat="1" ht="66.75" customHeight="1">
      <c r="A302" s="30"/>
      <c r="B302" s="170"/>
      <c r="C302" s="171" t="s">
        <v>683</v>
      </c>
      <c r="D302" s="171" t="s">
        <v>141</v>
      </c>
      <c r="E302" s="172" t="s">
        <v>684</v>
      </c>
      <c r="F302" s="173" t="s">
        <v>685</v>
      </c>
      <c r="G302" s="174" t="s">
        <v>219</v>
      </c>
      <c r="H302" s="175">
        <v>4</v>
      </c>
      <c r="I302" s="176">
        <v>2160</v>
      </c>
      <c r="J302" s="176">
        <f>ROUND(I302*H302,2)</f>
        <v>8640</v>
      </c>
      <c r="K302" s="173" t="s">
        <v>1</v>
      </c>
      <c r="L302" s="31"/>
      <c r="M302" s="177" t="s">
        <v>1</v>
      </c>
      <c r="N302" s="178" t="s">
        <v>35</v>
      </c>
      <c r="O302" s="179">
        <v>0</v>
      </c>
      <c r="P302" s="179">
        <f>O302*H302</f>
        <v>0</v>
      </c>
      <c r="Q302" s="179">
        <v>0</v>
      </c>
      <c r="R302" s="179">
        <f>Q302*H302</f>
        <v>0</v>
      </c>
      <c r="S302" s="179">
        <v>0</v>
      </c>
      <c r="T302" s="180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81" t="s">
        <v>178</v>
      </c>
      <c r="AT302" s="181" t="s">
        <v>141</v>
      </c>
      <c r="AU302" s="181" t="s">
        <v>78</v>
      </c>
      <c r="AY302" s="17" t="s">
        <v>138</v>
      </c>
      <c r="BE302" s="182">
        <f>IF(N302="základní",J302,0)</f>
        <v>8640</v>
      </c>
      <c r="BF302" s="182">
        <f>IF(N302="snížená",J302,0)</f>
        <v>0</v>
      </c>
      <c r="BG302" s="182">
        <f>IF(N302="zákl. přenesená",J302,0)</f>
        <v>0</v>
      </c>
      <c r="BH302" s="182">
        <f>IF(N302="sníž. přenesená",J302,0)</f>
        <v>0</v>
      </c>
      <c r="BI302" s="182">
        <f>IF(N302="nulová",J302,0)</f>
        <v>0</v>
      </c>
      <c r="BJ302" s="17" t="s">
        <v>74</v>
      </c>
      <c r="BK302" s="182">
        <f>ROUND(I302*H302,2)</f>
        <v>8640</v>
      </c>
      <c r="BL302" s="17" t="s">
        <v>178</v>
      </c>
      <c r="BM302" s="181" t="s">
        <v>686</v>
      </c>
    </row>
    <row r="303" s="2" customFormat="1" ht="24.15" customHeight="1">
      <c r="A303" s="30"/>
      <c r="B303" s="170"/>
      <c r="C303" s="171" t="s">
        <v>687</v>
      </c>
      <c r="D303" s="171" t="s">
        <v>141</v>
      </c>
      <c r="E303" s="172" t="s">
        <v>688</v>
      </c>
      <c r="F303" s="173" t="s">
        <v>689</v>
      </c>
      <c r="G303" s="174" t="s">
        <v>219</v>
      </c>
      <c r="H303" s="175">
        <v>1</v>
      </c>
      <c r="I303" s="176">
        <v>1906</v>
      </c>
      <c r="J303" s="176">
        <f>ROUND(I303*H303,2)</f>
        <v>1906</v>
      </c>
      <c r="K303" s="173" t="s">
        <v>1</v>
      </c>
      <c r="L303" s="31"/>
      <c r="M303" s="177" t="s">
        <v>1</v>
      </c>
      <c r="N303" s="178" t="s">
        <v>35</v>
      </c>
      <c r="O303" s="179">
        <v>0</v>
      </c>
      <c r="P303" s="179">
        <f>O303*H303</f>
        <v>0</v>
      </c>
      <c r="Q303" s="179">
        <v>0</v>
      </c>
      <c r="R303" s="179">
        <f>Q303*H303</f>
        <v>0</v>
      </c>
      <c r="S303" s="179">
        <v>0</v>
      </c>
      <c r="T303" s="180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81" t="s">
        <v>178</v>
      </c>
      <c r="AT303" s="181" t="s">
        <v>141</v>
      </c>
      <c r="AU303" s="181" t="s">
        <v>78</v>
      </c>
      <c r="AY303" s="17" t="s">
        <v>138</v>
      </c>
      <c r="BE303" s="182">
        <f>IF(N303="základní",J303,0)</f>
        <v>1906</v>
      </c>
      <c r="BF303" s="182">
        <f>IF(N303="snížená",J303,0)</f>
        <v>0</v>
      </c>
      <c r="BG303" s="182">
        <f>IF(N303="zákl. přenesená",J303,0)</f>
        <v>0</v>
      </c>
      <c r="BH303" s="182">
        <f>IF(N303="sníž. přenesená",J303,0)</f>
        <v>0</v>
      </c>
      <c r="BI303" s="182">
        <f>IF(N303="nulová",J303,0)</f>
        <v>0</v>
      </c>
      <c r="BJ303" s="17" t="s">
        <v>74</v>
      </c>
      <c r="BK303" s="182">
        <f>ROUND(I303*H303,2)</f>
        <v>1906</v>
      </c>
      <c r="BL303" s="17" t="s">
        <v>178</v>
      </c>
      <c r="BM303" s="181" t="s">
        <v>690</v>
      </c>
    </row>
    <row r="304" s="2" customFormat="1" ht="24.15" customHeight="1">
      <c r="A304" s="30"/>
      <c r="B304" s="170"/>
      <c r="C304" s="171" t="s">
        <v>691</v>
      </c>
      <c r="D304" s="171" t="s">
        <v>141</v>
      </c>
      <c r="E304" s="172" t="s">
        <v>692</v>
      </c>
      <c r="F304" s="173" t="s">
        <v>693</v>
      </c>
      <c r="G304" s="174" t="s">
        <v>155</v>
      </c>
      <c r="H304" s="175">
        <v>0.052999999999999998</v>
      </c>
      <c r="I304" s="176">
        <v>1270</v>
      </c>
      <c r="J304" s="176">
        <f>ROUND(I304*H304,2)</f>
        <v>67.310000000000002</v>
      </c>
      <c r="K304" s="173" t="s">
        <v>145</v>
      </c>
      <c r="L304" s="31"/>
      <c r="M304" s="177" t="s">
        <v>1</v>
      </c>
      <c r="N304" s="178" t="s">
        <v>35</v>
      </c>
      <c r="O304" s="179">
        <v>1.3979999999999999</v>
      </c>
      <c r="P304" s="179">
        <f>O304*H304</f>
        <v>0.074093999999999993</v>
      </c>
      <c r="Q304" s="179">
        <v>0</v>
      </c>
      <c r="R304" s="179">
        <f>Q304*H304</f>
        <v>0</v>
      </c>
      <c r="S304" s="179">
        <v>0</v>
      </c>
      <c r="T304" s="180">
        <f>S304*H304</f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81" t="s">
        <v>178</v>
      </c>
      <c r="AT304" s="181" t="s">
        <v>141</v>
      </c>
      <c r="AU304" s="181" t="s">
        <v>78</v>
      </c>
      <c r="AY304" s="17" t="s">
        <v>138</v>
      </c>
      <c r="BE304" s="182">
        <f>IF(N304="základní",J304,0)</f>
        <v>67.310000000000002</v>
      </c>
      <c r="BF304" s="182">
        <f>IF(N304="snížená",J304,0)</f>
        <v>0</v>
      </c>
      <c r="BG304" s="182">
        <f>IF(N304="zákl. přenesená",J304,0)</f>
        <v>0</v>
      </c>
      <c r="BH304" s="182">
        <f>IF(N304="sníž. přenesená",J304,0)</f>
        <v>0</v>
      </c>
      <c r="BI304" s="182">
        <f>IF(N304="nulová",J304,0)</f>
        <v>0</v>
      </c>
      <c r="BJ304" s="17" t="s">
        <v>74</v>
      </c>
      <c r="BK304" s="182">
        <f>ROUND(I304*H304,2)</f>
        <v>67.310000000000002</v>
      </c>
      <c r="BL304" s="17" t="s">
        <v>178</v>
      </c>
      <c r="BM304" s="181" t="s">
        <v>694</v>
      </c>
    </row>
    <row r="305" s="12" customFormat="1" ht="22.8" customHeight="1">
      <c r="A305" s="12"/>
      <c r="B305" s="158"/>
      <c r="C305" s="12"/>
      <c r="D305" s="159" t="s">
        <v>69</v>
      </c>
      <c r="E305" s="168" t="s">
        <v>695</v>
      </c>
      <c r="F305" s="168" t="s">
        <v>696</v>
      </c>
      <c r="G305" s="12"/>
      <c r="H305" s="12"/>
      <c r="I305" s="12"/>
      <c r="J305" s="169">
        <f>BK305</f>
        <v>22844.709999999999</v>
      </c>
      <c r="K305" s="12"/>
      <c r="L305" s="158"/>
      <c r="M305" s="162"/>
      <c r="N305" s="163"/>
      <c r="O305" s="163"/>
      <c r="P305" s="164">
        <f>SUM(P306:P310)</f>
        <v>19.487750000000002</v>
      </c>
      <c r="Q305" s="163"/>
      <c r="R305" s="164">
        <f>SUM(R306:R310)</f>
        <v>0.00545</v>
      </c>
      <c r="S305" s="163"/>
      <c r="T305" s="165">
        <f>SUM(T306:T310)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59" t="s">
        <v>78</v>
      </c>
      <c r="AT305" s="166" t="s">
        <v>69</v>
      </c>
      <c r="AU305" s="166" t="s">
        <v>74</v>
      </c>
      <c r="AY305" s="159" t="s">
        <v>138</v>
      </c>
      <c r="BK305" s="167">
        <f>SUM(BK306:BK310)</f>
        <v>22844.709999999999</v>
      </c>
    </row>
    <row r="306" s="2" customFormat="1" ht="21.75" customHeight="1">
      <c r="A306" s="30"/>
      <c r="B306" s="170"/>
      <c r="C306" s="171" t="s">
        <v>697</v>
      </c>
      <c r="D306" s="171" t="s">
        <v>141</v>
      </c>
      <c r="E306" s="172" t="s">
        <v>698</v>
      </c>
      <c r="F306" s="173" t="s">
        <v>699</v>
      </c>
      <c r="G306" s="174" t="s">
        <v>700</v>
      </c>
      <c r="H306" s="175">
        <v>35</v>
      </c>
      <c r="I306" s="176">
        <v>159</v>
      </c>
      <c r="J306" s="176">
        <f>ROUND(I306*H306,2)</f>
        <v>5565</v>
      </c>
      <c r="K306" s="173" t="s">
        <v>145</v>
      </c>
      <c r="L306" s="31"/>
      <c r="M306" s="177" t="s">
        <v>1</v>
      </c>
      <c r="N306" s="178" t="s">
        <v>35</v>
      </c>
      <c r="O306" s="179">
        <v>0.26600000000000001</v>
      </c>
      <c r="P306" s="179">
        <f>O306*H306</f>
        <v>9.3100000000000005</v>
      </c>
      <c r="Q306" s="179">
        <v>6.9999999999999994E-05</v>
      </c>
      <c r="R306" s="179">
        <f>Q306*H306</f>
        <v>0.0024499999999999999</v>
      </c>
      <c r="S306" s="179">
        <v>0</v>
      </c>
      <c r="T306" s="180">
        <f>S306*H306</f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81" t="s">
        <v>178</v>
      </c>
      <c r="AT306" s="181" t="s">
        <v>141</v>
      </c>
      <c r="AU306" s="181" t="s">
        <v>78</v>
      </c>
      <c r="AY306" s="17" t="s">
        <v>138</v>
      </c>
      <c r="BE306" s="182">
        <f>IF(N306="základní",J306,0)</f>
        <v>5565</v>
      </c>
      <c r="BF306" s="182">
        <f>IF(N306="snížená",J306,0)</f>
        <v>0</v>
      </c>
      <c r="BG306" s="182">
        <f>IF(N306="zákl. přenesená",J306,0)</f>
        <v>0</v>
      </c>
      <c r="BH306" s="182">
        <f>IF(N306="sníž. přenesená",J306,0)</f>
        <v>0</v>
      </c>
      <c r="BI306" s="182">
        <f>IF(N306="nulová",J306,0)</f>
        <v>0</v>
      </c>
      <c r="BJ306" s="17" t="s">
        <v>74</v>
      </c>
      <c r="BK306" s="182">
        <f>ROUND(I306*H306,2)</f>
        <v>5565</v>
      </c>
      <c r="BL306" s="17" t="s">
        <v>178</v>
      </c>
      <c r="BM306" s="181" t="s">
        <v>701</v>
      </c>
    </row>
    <row r="307" s="2" customFormat="1" ht="16.5" customHeight="1">
      <c r="A307" s="30"/>
      <c r="B307" s="170"/>
      <c r="C307" s="171" t="s">
        <v>702</v>
      </c>
      <c r="D307" s="171" t="s">
        <v>141</v>
      </c>
      <c r="E307" s="172" t="s">
        <v>703</v>
      </c>
      <c r="F307" s="173" t="s">
        <v>704</v>
      </c>
      <c r="G307" s="174" t="s">
        <v>700</v>
      </c>
      <c r="H307" s="175">
        <v>35</v>
      </c>
      <c r="I307" s="176">
        <v>179.5</v>
      </c>
      <c r="J307" s="176">
        <f>ROUND(I307*H307,2)</f>
        <v>6282.5</v>
      </c>
      <c r="K307" s="173" t="s">
        <v>1</v>
      </c>
      <c r="L307" s="31"/>
      <c r="M307" s="177" t="s">
        <v>1</v>
      </c>
      <c r="N307" s="178" t="s">
        <v>35</v>
      </c>
      <c r="O307" s="179">
        <v>0</v>
      </c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81" t="s">
        <v>178</v>
      </c>
      <c r="AT307" s="181" t="s">
        <v>141</v>
      </c>
      <c r="AU307" s="181" t="s">
        <v>78</v>
      </c>
      <c r="AY307" s="17" t="s">
        <v>138</v>
      </c>
      <c r="BE307" s="182">
        <f>IF(N307="základní",J307,0)</f>
        <v>6282.5</v>
      </c>
      <c r="BF307" s="182">
        <f>IF(N307="snížená",J307,0)</f>
        <v>0</v>
      </c>
      <c r="BG307" s="182">
        <f>IF(N307="zákl. přenesená",J307,0)</f>
        <v>0</v>
      </c>
      <c r="BH307" s="182">
        <f>IF(N307="sníž. přenesená",J307,0)</f>
        <v>0</v>
      </c>
      <c r="BI307" s="182">
        <f>IF(N307="nulová",J307,0)</f>
        <v>0</v>
      </c>
      <c r="BJ307" s="17" t="s">
        <v>74</v>
      </c>
      <c r="BK307" s="182">
        <f>ROUND(I307*H307,2)</f>
        <v>6282.5</v>
      </c>
      <c r="BL307" s="17" t="s">
        <v>178</v>
      </c>
      <c r="BM307" s="181" t="s">
        <v>705</v>
      </c>
    </row>
    <row r="308" s="2" customFormat="1" ht="24.15" customHeight="1">
      <c r="A308" s="30"/>
      <c r="B308" s="170"/>
      <c r="C308" s="171" t="s">
        <v>706</v>
      </c>
      <c r="D308" s="171" t="s">
        <v>141</v>
      </c>
      <c r="E308" s="172" t="s">
        <v>707</v>
      </c>
      <c r="F308" s="173" t="s">
        <v>708</v>
      </c>
      <c r="G308" s="174" t="s">
        <v>700</v>
      </c>
      <c r="H308" s="175">
        <v>50</v>
      </c>
      <c r="I308" s="176">
        <v>121</v>
      </c>
      <c r="J308" s="176">
        <f>ROUND(I308*H308,2)</f>
        <v>6050</v>
      </c>
      <c r="K308" s="173" t="s">
        <v>145</v>
      </c>
      <c r="L308" s="31"/>
      <c r="M308" s="177" t="s">
        <v>1</v>
      </c>
      <c r="N308" s="178" t="s">
        <v>35</v>
      </c>
      <c r="O308" s="179">
        <v>0.20000000000000001</v>
      </c>
      <c r="P308" s="179">
        <f>O308*H308</f>
        <v>10</v>
      </c>
      <c r="Q308" s="179">
        <v>6.0000000000000002E-05</v>
      </c>
      <c r="R308" s="179">
        <f>Q308*H308</f>
        <v>0.0030000000000000001</v>
      </c>
      <c r="S308" s="179">
        <v>0</v>
      </c>
      <c r="T308" s="180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81" t="s">
        <v>178</v>
      </c>
      <c r="AT308" s="181" t="s">
        <v>141</v>
      </c>
      <c r="AU308" s="181" t="s">
        <v>78</v>
      </c>
      <c r="AY308" s="17" t="s">
        <v>138</v>
      </c>
      <c r="BE308" s="182">
        <f>IF(N308="základní",J308,0)</f>
        <v>6050</v>
      </c>
      <c r="BF308" s="182">
        <f>IF(N308="snížená",J308,0)</f>
        <v>0</v>
      </c>
      <c r="BG308" s="182">
        <f>IF(N308="zákl. přenesená",J308,0)</f>
        <v>0</v>
      </c>
      <c r="BH308" s="182">
        <f>IF(N308="sníž. přenesená",J308,0)</f>
        <v>0</v>
      </c>
      <c r="BI308" s="182">
        <f>IF(N308="nulová",J308,0)</f>
        <v>0</v>
      </c>
      <c r="BJ308" s="17" t="s">
        <v>74</v>
      </c>
      <c r="BK308" s="182">
        <f>ROUND(I308*H308,2)</f>
        <v>6050</v>
      </c>
      <c r="BL308" s="17" t="s">
        <v>178</v>
      </c>
      <c r="BM308" s="181" t="s">
        <v>709</v>
      </c>
    </row>
    <row r="309" s="2" customFormat="1" ht="16.5" customHeight="1">
      <c r="A309" s="30"/>
      <c r="B309" s="170"/>
      <c r="C309" s="171" t="s">
        <v>710</v>
      </c>
      <c r="D309" s="171" t="s">
        <v>141</v>
      </c>
      <c r="E309" s="172" t="s">
        <v>711</v>
      </c>
      <c r="F309" s="173" t="s">
        <v>704</v>
      </c>
      <c r="G309" s="174" t="s">
        <v>700</v>
      </c>
      <c r="H309" s="175">
        <v>50</v>
      </c>
      <c r="I309" s="176">
        <v>95.700000000000003</v>
      </c>
      <c r="J309" s="176">
        <f>ROUND(I309*H309,2)</f>
        <v>4785</v>
      </c>
      <c r="K309" s="173" t="s">
        <v>1</v>
      </c>
      <c r="L309" s="31"/>
      <c r="M309" s="177" t="s">
        <v>1</v>
      </c>
      <c r="N309" s="178" t="s">
        <v>35</v>
      </c>
      <c r="O309" s="179">
        <v>0</v>
      </c>
      <c r="P309" s="179">
        <f>O309*H309</f>
        <v>0</v>
      </c>
      <c r="Q309" s="179">
        <v>0</v>
      </c>
      <c r="R309" s="179">
        <f>Q309*H309</f>
        <v>0</v>
      </c>
      <c r="S309" s="179">
        <v>0</v>
      </c>
      <c r="T309" s="180">
        <f>S309*H309</f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181" t="s">
        <v>178</v>
      </c>
      <c r="AT309" s="181" t="s">
        <v>141</v>
      </c>
      <c r="AU309" s="181" t="s">
        <v>78</v>
      </c>
      <c r="AY309" s="17" t="s">
        <v>138</v>
      </c>
      <c r="BE309" s="182">
        <f>IF(N309="základní",J309,0)</f>
        <v>4785</v>
      </c>
      <c r="BF309" s="182">
        <f>IF(N309="snížená",J309,0)</f>
        <v>0</v>
      </c>
      <c r="BG309" s="182">
        <f>IF(N309="zákl. přenesená",J309,0)</f>
        <v>0</v>
      </c>
      <c r="BH309" s="182">
        <f>IF(N309="sníž. přenesená",J309,0)</f>
        <v>0</v>
      </c>
      <c r="BI309" s="182">
        <f>IF(N309="nulová",J309,0)</f>
        <v>0</v>
      </c>
      <c r="BJ309" s="17" t="s">
        <v>74</v>
      </c>
      <c r="BK309" s="182">
        <f>ROUND(I309*H309,2)</f>
        <v>4785</v>
      </c>
      <c r="BL309" s="17" t="s">
        <v>178</v>
      </c>
      <c r="BM309" s="181" t="s">
        <v>712</v>
      </c>
    </row>
    <row r="310" s="2" customFormat="1" ht="24.15" customHeight="1">
      <c r="A310" s="30"/>
      <c r="B310" s="170"/>
      <c r="C310" s="171" t="s">
        <v>713</v>
      </c>
      <c r="D310" s="171" t="s">
        <v>141</v>
      </c>
      <c r="E310" s="172" t="s">
        <v>714</v>
      </c>
      <c r="F310" s="173" t="s">
        <v>715</v>
      </c>
      <c r="G310" s="174" t="s">
        <v>155</v>
      </c>
      <c r="H310" s="175">
        <v>0.089999999999999997</v>
      </c>
      <c r="I310" s="176">
        <v>1802.3599999999999</v>
      </c>
      <c r="J310" s="176">
        <f>ROUND(I310*H310,2)</f>
        <v>162.21000000000001</v>
      </c>
      <c r="K310" s="173" t="s">
        <v>1</v>
      </c>
      <c r="L310" s="31"/>
      <c r="M310" s="177" t="s">
        <v>1</v>
      </c>
      <c r="N310" s="178" t="s">
        <v>35</v>
      </c>
      <c r="O310" s="179">
        <v>1.9750000000000001</v>
      </c>
      <c r="P310" s="179">
        <f>O310*H310</f>
        <v>0.17774999999999999</v>
      </c>
      <c r="Q310" s="179">
        <v>0</v>
      </c>
      <c r="R310" s="179">
        <f>Q310*H310</f>
        <v>0</v>
      </c>
      <c r="S310" s="179">
        <v>0</v>
      </c>
      <c r="T310" s="180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81" t="s">
        <v>178</v>
      </c>
      <c r="AT310" s="181" t="s">
        <v>141</v>
      </c>
      <c r="AU310" s="181" t="s">
        <v>78</v>
      </c>
      <c r="AY310" s="17" t="s">
        <v>138</v>
      </c>
      <c r="BE310" s="182">
        <f>IF(N310="základní",J310,0)</f>
        <v>162.21000000000001</v>
      </c>
      <c r="BF310" s="182">
        <f>IF(N310="snížená",J310,0)</f>
        <v>0</v>
      </c>
      <c r="BG310" s="182">
        <f>IF(N310="zákl. přenesená",J310,0)</f>
        <v>0</v>
      </c>
      <c r="BH310" s="182">
        <f>IF(N310="sníž. přenesená",J310,0)</f>
        <v>0</v>
      </c>
      <c r="BI310" s="182">
        <f>IF(N310="nulová",J310,0)</f>
        <v>0</v>
      </c>
      <c r="BJ310" s="17" t="s">
        <v>74</v>
      </c>
      <c r="BK310" s="182">
        <f>ROUND(I310*H310,2)</f>
        <v>162.21000000000001</v>
      </c>
      <c r="BL310" s="17" t="s">
        <v>178</v>
      </c>
      <c r="BM310" s="181" t="s">
        <v>716</v>
      </c>
    </row>
    <row r="311" s="12" customFormat="1" ht="22.8" customHeight="1">
      <c r="A311" s="12"/>
      <c r="B311" s="158"/>
      <c r="C311" s="12"/>
      <c r="D311" s="159" t="s">
        <v>69</v>
      </c>
      <c r="E311" s="168" t="s">
        <v>717</v>
      </c>
      <c r="F311" s="168" t="s">
        <v>718</v>
      </c>
      <c r="G311" s="12"/>
      <c r="H311" s="12"/>
      <c r="I311" s="12"/>
      <c r="J311" s="169">
        <f>BK311</f>
        <v>2424.4000000000001</v>
      </c>
      <c r="K311" s="12"/>
      <c r="L311" s="158"/>
      <c r="M311" s="162"/>
      <c r="N311" s="163"/>
      <c r="O311" s="163"/>
      <c r="P311" s="164">
        <f>SUM(P312:P313)</f>
        <v>3.3439999999999999</v>
      </c>
      <c r="Q311" s="163"/>
      <c r="R311" s="164">
        <f>SUM(R312:R313)</f>
        <v>0.0019</v>
      </c>
      <c r="S311" s="163"/>
      <c r="T311" s="165">
        <f>SUM(T312:T313)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59" t="s">
        <v>78</v>
      </c>
      <c r="AT311" s="166" t="s">
        <v>69</v>
      </c>
      <c r="AU311" s="166" t="s">
        <v>74</v>
      </c>
      <c r="AY311" s="159" t="s">
        <v>138</v>
      </c>
      <c r="BK311" s="167">
        <f>SUM(BK312:BK313)</f>
        <v>2424.4000000000001</v>
      </c>
    </row>
    <row r="312" s="2" customFormat="1" ht="24.15" customHeight="1">
      <c r="A312" s="30"/>
      <c r="B312" s="170"/>
      <c r="C312" s="171" t="s">
        <v>719</v>
      </c>
      <c r="D312" s="171" t="s">
        <v>141</v>
      </c>
      <c r="E312" s="172" t="s">
        <v>720</v>
      </c>
      <c r="F312" s="173" t="s">
        <v>721</v>
      </c>
      <c r="G312" s="174" t="s">
        <v>177</v>
      </c>
      <c r="H312" s="175">
        <v>38</v>
      </c>
      <c r="I312" s="176">
        <v>20.199999999999999</v>
      </c>
      <c r="J312" s="176">
        <f>ROUND(I312*H312,2)</f>
        <v>767.60000000000002</v>
      </c>
      <c r="K312" s="173" t="s">
        <v>145</v>
      </c>
      <c r="L312" s="31"/>
      <c r="M312" s="177" t="s">
        <v>1</v>
      </c>
      <c r="N312" s="178" t="s">
        <v>35</v>
      </c>
      <c r="O312" s="179">
        <v>0.028000000000000001</v>
      </c>
      <c r="P312" s="179">
        <f>O312*H312</f>
        <v>1.0640000000000001</v>
      </c>
      <c r="Q312" s="179">
        <v>2.0000000000000002E-05</v>
      </c>
      <c r="R312" s="179">
        <f>Q312*H312</f>
        <v>0.00076000000000000004</v>
      </c>
      <c r="S312" s="179">
        <v>0</v>
      </c>
      <c r="T312" s="180">
        <f>S312*H312</f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81" t="s">
        <v>178</v>
      </c>
      <c r="AT312" s="181" t="s">
        <v>141</v>
      </c>
      <c r="AU312" s="181" t="s">
        <v>78</v>
      </c>
      <c r="AY312" s="17" t="s">
        <v>138</v>
      </c>
      <c r="BE312" s="182">
        <f>IF(N312="základní",J312,0)</f>
        <v>767.60000000000002</v>
      </c>
      <c r="BF312" s="182">
        <f>IF(N312="snížená",J312,0)</f>
        <v>0</v>
      </c>
      <c r="BG312" s="182">
        <f>IF(N312="zákl. přenesená",J312,0)</f>
        <v>0</v>
      </c>
      <c r="BH312" s="182">
        <f>IF(N312="sníž. přenesená",J312,0)</f>
        <v>0</v>
      </c>
      <c r="BI312" s="182">
        <f>IF(N312="nulová",J312,0)</f>
        <v>0</v>
      </c>
      <c r="BJ312" s="17" t="s">
        <v>74</v>
      </c>
      <c r="BK312" s="182">
        <f>ROUND(I312*H312,2)</f>
        <v>767.60000000000002</v>
      </c>
      <c r="BL312" s="17" t="s">
        <v>178</v>
      </c>
      <c r="BM312" s="181" t="s">
        <v>722</v>
      </c>
    </row>
    <row r="313" s="2" customFormat="1" ht="24.15" customHeight="1">
      <c r="A313" s="30"/>
      <c r="B313" s="170"/>
      <c r="C313" s="171" t="s">
        <v>723</v>
      </c>
      <c r="D313" s="171" t="s">
        <v>141</v>
      </c>
      <c r="E313" s="172" t="s">
        <v>724</v>
      </c>
      <c r="F313" s="173" t="s">
        <v>725</v>
      </c>
      <c r="G313" s="174" t="s">
        <v>177</v>
      </c>
      <c r="H313" s="175">
        <v>38</v>
      </c>
      <c r="I313" s="176">
        <v>43.600000000000001</v>
      </c>
      <c r="J313" s="176">
        <f>ROUND(I313*H313,2)</f>
        <v>1656.8</v>
      </c>
      <c r="K313" s="173" t="s">
        <v>145</v>
      </c>
      <c r="L313" s="31"/>
      <c r="M313" s="177" t="s">
        <v>1</v>
      </c>
      <c r="N313" s="178" t="s">
        <v>35</v>
      </c>
      <c r="O313" s="179">
        <v>0.059999999999999998</v>
      </c>
      <c r="P313" s="179">
        <f>O313*H313</f>
        <v>2.2799999999999998</v>
      </c>
      <c r="Q313" s="179">
        <v>3.0000000000000001E-05</v>
      </c>
      <c r="R313" s="179">
        <f>Q313*H313</f>
        <v>0.00114</v>
      </c>
      <c r="S313" s="179">
        <v>0</v>
      </c>
      <c r="T313" s="180">
        <f>S313*H313</f>
        <v>0</v>
      </c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R313" s="181" t="s">
        <v>178</v>
      </c>
      <c r="AT313" s="181" t="s">
        <v>141</v>
      </c>
      <c r="AU313" s="181" t="s">
        <v>78</v>
      </c>
      <c r="AY313" s="17" t="s">
        <v>138</v>
      </c>
      <c r="BE313" s="182">
        <f>IF(N313="základní",J313,0)</f>
        <v>1656.8</v>
      </c>
      <c r="BF313" s="182">
        <f>IF(N313="snížená",J313,0)</f>
        <v>0</v>
      </c>
      <c r="BG313" s="182">
        <f>IF(N313="zákl. přenesená",J313,0)</f>
        <v>0</v>
      </c>
      <c r="BH313" s="182">
        <f>IF(N313="sníž. přenesená",J313,0)</f>
        <v>0</v>
      </c>
      <c r="BI313" s="182">
        <f>IF(N313="nulová",J313,0)</f>
        <v>0</v>
      </c>
      <c r="BJ313" s="17" t="s">
        <v>74</v>
      </c>
      <c r="BK313" s="182">
        <f>ROUND(I313*H313,2)</f>
        <v>1656.8</v>
      </c>
      <c r="BL313" s="17" t="s">
        <v>178</v>
      </c>
      <c r="BM313" s="181" t="s">
        <v>726</v>
      </c>
    </row>
    <row r="314" s="12" customFormat="1" ht="25.92" customHeight="1">
      <c r="A314" s="12"/>
      <c r="B314" s="158"/>
      <c r="C314" s="12"/>
      <c r="D314" s="159" t="s">
        <v>69</v>
      </c>
      <c r="E314" s="160" t="s">
        <v>181</v>
      </c>
      <c r="F314" s="160" t="s">
        <v>727</v>
      </c>
      <c r="G314" s="12"/>
      <c r="H314" s="12"/>
      <c r="I314" s="12"/>
      <c r="J314" s="161">
        <f>BK314</f>
        <v>48.399999999999999</v>
      </c>
      <c r="K314" s="12"/>
      <c r="L314" s="158"/>
      <c r="M314" s="162"/>
      <c r="N314" s="163"/>
      <c r="O314" s="163"/>
      <c r="P314" s="164">
        <f>P315</f>
        <v>0.098000000000000004</v>
      </c>
      <c r="Q314" s="163"/>
      <c r="R314" s="164">
        <f>R315</f>
        <v>0</v>
      </c>
      <c r="S314" s="163"/>
      <c r="T314" s="165">
        <f>T315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159" t="s">
        <v>87</v>
      </c>
      <c r="AT314" s="166" t="s">
        <v>69</v>
      </c>
      <c r="AU314" s="166" t="s">
        <v>70</v>
      </c>
      <c r="AY314" s="159" t="s">
        <v>138</v>
      </c>
      <c r="BK314" s="167">
        <f>BK315</f>
        <v>48.399999999999999</v>
      </c>
    </row>
    <row r="315" s="12" customFormat="1" ht="22.8" customHeight="1">
      <c r="A315" s="12"/>
      <c r="B315" s="158"/>
      <c r="C315" s="12"/>
      <c r="D315" s="159" t="s">
        <v>69</v>
      </c>
      <c r="E315" s="168" t="s">
        <v>728</v>
      </c>
      <c r="F315" s="168" t="s">
        <v>729</v>
      </c>
      <c r="G315" s="12"/>
      <c r="H315" s="12"/>
      <c r="I315" s="12"/>
      <c r="J315" s="169">
        <f>BK315</f>
        <v>48.399999999999999</v>
      </c>
      <c r="K315" s="12"/>
      <c r="L315" s="158"/>
      <c r="M315" s="162"/>
      <c r="N315" s="163"/>
      <c r="O315" s="163"/>
      <c r="P315" s="164">
        <f>P316</f>
        <v>0.098000000000000004</v>
      </c>
      <c r="Q315" s="163"/>
      <c r="R315" s="164">
        <f>R316</f>
        <v>0</v>
      </c>
      <c r="S315" s="163"/>
      <c r="T315" s="165">
        <f>T316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159" t="s">
        <v>87</v>
      </c>
      <c r="AT315" s="166" t="s">
        <v>69</v>
      </c>
      <c r="AU315" s="166" t="s">
        <v>74</v>
      </c>
      <c r="AY315" s="159" t="s">
        <v>138</v>
      </c>
      <c r="BK315" s="167">
        <f>BK316</f>
        <v>48.399999999999999</v>
      </c>
    </row>
    <row r="316" s="2" customFormat="1" ht="24.15" customHeight="1">
      <c r="A316" s="30"/>
      <c r="B316" s="170"/>
      <c r="C316" s="171" t="s">
        <v>730</v>
      </c>
      <c r="D316" s="171" t="s">
        <v>141</v>
      </c>
      <c r="E316" s="172" t="s">
        <v>731</v>
      </c>
      <c r="F316" s="173" t="s">
        <v>732</v>
      </c>
      <c r="G316" s="174" t="s">
        <v>219</v>
      </c>
      <c r="H316" s="175">
        <v>1</v>
      </c>
      <c r="I316" s="176">
        <v>48.399999999999999</v>
      </c>
      <c r="J316" s="176">
        <f>ROUND(I316*H316,2)</f>
        <v>48.399999999999999</v>
      </c>
      <c r="K316" s="173" t="s">
        <v>145</v>
      </c>
      <c r="L316" s="31"/>
      <c r="M316" s="177" t="s">
        <v>1</v>
      </c>
      <c r="N316" s="178" t="s">
        <v>35</v>
      </c>
      <c r="O316" s="179">
        <v>0.098000000000000004</v>
      </c>
      <c r="P316" s="179">
        <f>O316*H316</f>
        <v>0.098000000000000004</v>
      </c>
      <c r="Q316" s="179">
        <v>0</v>
      </c>
      <c r="R316" s="179">
        <f>Q316*H316</f>
        <v>0</v>
      </c>
      <c r="S316" s="179">
        <v>0</v>
      </c>
      <c r="T316" s="180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81" t="s">
        <v>415</v>
      </c>
      <c r="AT316" s="181" t="s">
        <v>141</v>
      </c>
      <c r="AU316" s="181" t="s">
        <v>78</v>
      </c>
      <c r="AY316" s="17" t="s">
        <v>138</v>
      </c>
      <c r="BE316" s="182">
        <f>IF(N316="základní",J316,0)</f>
        <v>48.399999999999999</v>
      </c>
      <c r="BF316" s="182">
        <f>IF(N316="snížená",J316,0)</f>
        <v>0</v>
      </c>
      <c r="BG316" s="182">
        <f>IF(N316="zákl. přenesená",J316,0)</f>
        <v>0</v>
      </c>
      <c r="BH316" s="182">
        <f>IF(N316="sníž. přenesená",J316,0)</f>
        <v>0</v>
      </c>
      <c r="BI316" s="182">
        <f>IF(N316="nulová",J316,0)</f>
        <v>0</v>
      </c>
      <c r="BJ316" s="17" t="s">
        <v>74</v>
      </c>
      <c r="BK316" s="182">
        <f>ROUND(I316*H316,2)</f>
        <v>48.399999999999999</v>
      </c>
      <c r="BL316" s="17" t="s">
        <v>415</v>
      </c>
      <c r="BM316" s="181" t="s">
        <v>733</v>
      </c>
    </row>
    <row r="317" s="12" customFormat="1" ht="25.92" customHeight="1">
      <c r="A317" s="12"/>
      <c r="B317" s="158"/>
      <c r="C317" s="12"/>
      <c r="D317" s="159" t="s">
        <v>69</v>
      </c>
      <c r="E317" s="160" t="s">
        <v>734</v>
      </c>
      <c r="F317" s="160" t="s">
        <v>735</v>
      </c>
      <c r="G317" s="12"/>
      <c r="H317" s="12"/>
      <c r="I317" s="12"/>
      <c r="J317" s="161">
        <f>BK317</f>
        <v>46806</v>
      </c>
      <c r="K317" s="12"/>
      <c r="L317" s="158"/>
      <c r="M317" s="162"/>
      <c r="N317" s="163"/>
      <c r="O317" s="163"/>
      <c r="P317" s="164">
        <f>SUM(P318:P325)</f>
        <v>61</v>
      </c>
      <c r="Q317" s="163"/>
      <c r="R317" s="164">
        <f>SUM(R318:R325)</f>
        <v>0</v>
      </c>
      <c r="S317" s="163"/>
      <c r="T317" s="165">
        <f>SUM(T318:T325)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159" t="s">
        <v>146</v>
      </c>
      <c r="AT317" s="166" t="s">
        <v>69</v>
      </c>
      <c r="AU317" s="166" t="s">
        <v>70</v>
      </c>
      <c r="AY317" s="159" t="s">
        <v>138</v>
      </c>
      <c r="BK317" s="167">
        <f>SUM(BK318:BK325)</f>
        <v>46806</v>
      </c>
    </row>
    <row r="318" s="2" customFormat="1" ht="16.5" customHeight="1">
      <c r="A318" s="30"/>
      <c r="B318" s="170"/>
      <c r="C318" s="171" t="s">
        <v>736</v>
      </c>
      <c r="D318" s="171" t="s">
        <v>141</v>
      </c>
      <c r="E318" s="172" t="s">
        <v>737</v>
      </c>
      <c r="F318" s="173" t="s">
        <v>738</v>
      </c>
      <c r="G318" s="174" t="s">
        <v>739</v>
      </c>
      <c r="H318" s="175">
        <v>1</v>
      </c>
      <c r="I318" s="176">
        <v>628</v>
      </c>
      <c r="J318" s="176">
        <f>ROUND(I318*H318,2)</f>
        <v>628</v>
      </c>
      <c r="K318" s="173" t="s">
        <v>145</v>
      </c>
      <c r="L318" s="31"/>
      <c r="M318" s="177" t="s">
        <v>1</v>
      </c>
      <c r="N318" s="178" t="s">
        <v>35</v>
      </c>
      <c r="O318" s="179">
        <v>1</v>
      </c>
      <c r="P318" s="179">
        <f>O318*H318</f>
        <v>1</v>
      </c>
      <c r="Q318" s="179">
        <v>0</v>
      </c>
      <c r="R318" s="179">
        <f>Q318*H318</f>
        <v>0</v>
      </c>
      <c r="S318" s="179">
        <v>0</v>
      </c>
      <c r="T318" s="180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81" t="s">
        <v>740</v>
      </c>
      <c r="AT318" s="181" t="s">
        <v>141</v>
      </c>
      <c r="AU318" s="181" t="s">
        <v>74</v>
      </c>
      <c r="AY318" s="17" t="s">
        <v>138</v>
      </c>
      <c r="BE318" s="182">
        <f>IF(N318="základní",J318,0)</f>
        <v>628</v>
      </c>
      <c r="BF318" s="182">
        <f>IF(N318="snížená",J318,0)</f>
        <v>0</v>
      </c>
      <c r="BG318" s="182">
        <f>IF(N318="zákl. přenesená",J318,0)</f>
        <v>0</v>
      </c>
      <c r="BH318" s="182">
        <f>IF(N318="sníž. přenesená",J318,0)</f>
        <v>0</v>
      </c>
      <c r="BI318" s="182">
        <f>IF(N318="nulová",J318,0)</f>
        <v>0</v>
      </c>
      <c r="BJ318" s="17" t="s">
        <v>74</v>
      </c>
      <c r="BK318" s="182">
        <f>ROUND(I318*H318,2)</f>
        <v>628</v>
      </c>
      <c r="BL318" s="17" t="s">
        <v>740</v>
      </c>
      <c r="BM318" s="181" t="s">
        <v>741</v>
      </c>
    </row>
    <row r="319" s="2" customFormat="1" ht="21.75" customHeight="1">
      <c r="A319" s="30"/>
      <c r="B319" s="170"/>
      <c r="C319" s="171" t="s">
        <v>742</v>
      </c>
      <c r="D319" s="171" t="s">
        <v>141</v>
      </c>
      <c r="E319" s="172" t="s">
        <v>743</v>
      </c>
      <c r="F319" s="173" t="s">
        <v>744</v>
      </c>
      <c r="G319" s="174" t="s">
        <v>236</v>
      </c>
      <c r="H319" s="175">
        <v>2</v>
      </c>
      <c r="I319" s="176">
        <v>3500</v>
      </c>
      <c r="J319" s="176">
        <f>ROUND(I319*H319,2)</f>
        <v>7000</v>
      </c>
      <c r="K319" s="173" t="s">
        <v>1</v>
      </c>
      <c r="L319" s="31"/>
      <c r="M319" s="177" t="s">
        <v>1</v>
      </c>
      <c r="N319" s="178" t="s">
        <v>35</v>
      </c>
      <c r="O319" s="179">
        <v>0</v>
      </c>
      <c r="P319" s="179">
        <f>O319*H319</f>
        <v>0</v>
      </c>
      <c r="Q319" s="179">
        <v>0</v>
      </c>
      <c r="R319" s="179">
        <f>Q319*H319</f>
        <v>0</v>
      </c>
      <c r="S319" s="179">
        <v>0</v>
      </c>
      <c r="T319" s="180">
        <f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81" t="s">
        <v>146</v>
      </c>
      <c r="AT319" s="181" t="s">
        <v>141</v>
      </c>
      <c r="AU319" s="181" t="s">
        <v>74</v>
      </c>
      <c r="AY319" s="17" t="s">
        <v>138</v>
      </c>
      <c r="BE319" s="182">
        <f>IF(N319="základní",J319,0)</f>
        <v>7000</v>
      </c>
      <c r="BF319" s="182">
        <f>IF(N319="snížená",J319,0)</f>
        <v>0</v>
      </c>
      <c r="BG319" s="182">
        <f>IF(N319="zákl. přenesená",J319,0)</f>
        <v>0</v>
      </c>
      <c r="BH319" s="182">
        <f>IF(N319="sníž. přenesená",J319,0)</f>
        <v>0</v>
      </c>
      <c r="BI319" s="182">
        <f>IF(N319="nulová",J319,0)</f>
        <v>0</v>
      </c>
      <c r="BJ319" s="17" t="s">
        <v>74</v>
      </c>
      <c r="BK319" s="182">
        <f>ROUND(I319*H319,2)</f>
        <v>7000</v>
      </c>
      <c r="BL319" s="17" t="s">
        <v>146</v>
      </c>
      <c r="BM319" s="181" t="s">
        <v>745</v>
      </c>
    </row>
    <row r="320" s="2" customFormat="1" ht="24.15" customHeight="1">
      <c r="A320" s="30"/>
      <c r="B320" s="170"/>
      <c r="C320" s="171" t="s">
        <v>746</v>
      </c>
      <c r="D320" s="171" t="s">
        <v>141</v>
      </c>
      <c r="E320" s="172" t="s">
        <v>747</v>
      </c>
      <c r="F320" s="173" t="s">
        <v>748</v>
      </c>
      <c r="G320" s="174" t="s">
        <v>236</v>
      </c>
      <c r="H320" s="175">
        <v>1</v>
      </c>
      <c r="I320" s="176">
        <v>8450</v>
      </c>
      <c r="J320" s="176">
        <f>ROUND(I320*H320,2)</f>
        <v>8450</v>
      </c>
      <c r="K320" s="173" t="s">
        <v>1</v>
      </c>
      <c r="L320" s="31"/>
      <c r="M320" s="177" t="s">
        <v>1</v>
      </c>
      <c r="N320" s="178" t="s">
        <v>35</v>
      </c>
      <c r="O320" s="179">
        <v>0</v>
      </c>
      <c r="P320" s="179">
        <f>O320*H320</f>
        <v>0</v>
      </c>
      <c r="Q320" s="179">
        <v>0</v>
      </c>
      <c r="R320" s="179">
        <f>Q320*H320</f>
        <v>0</v>
      </c>
      <c r="S320" s="179">
        <v>0</v>
      </c>
      <c r="T320" s="180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81" t="s">
        <v>146</v>
      </c>
      <c r="AT320" s="181" t="s">
        <v>141</v>
      </c>
      <c r="AU320" s="181" t="s">
        <v>74</v>
      </c>
      <c r="AY320" s="17" t="s">
        <v>138</v>
      </c>
      <c r="BE320" s="182">
        <f>IF(N320="základní",J320,0)</f>
        <v>8450</v>
      </c>
      <c r="BF320" s="182">
        <f>IF(N320="snížená",J320,0)</f>
        <v>0</v>
      </c>
      <c r="BG320" s="182">
        <f>IF(N320="zákl. přenesená",J320,0)</f>
        <v>0</v>
      </c>
      <c r="BH320" s="182">
        <f>IF(N320="sníž. přenesená",J320,0)</f>
        <v>0</v>
      </c>
      <c r="BI320" s="182">
        <f>IF(N320="nulová",J320,0)</f>
        <v>0</v>
      </c>
      <c r="BJ320" s="17" t="s">
        <v>74</v>
      </c>
      <c r="BK320" s="182">
        <f>ROUND(I320*H320,2)</f>
        <v>8450</v>
      </c>
      <c r="BL320" s="17" t="s">
        <v>146</v>
      </c>
      <c r="BM320" s="181" t="s">
        <v>749</v>
      </c>
    </row>
    <row r="321" s="2" customFormat="1" ht="16.5" customHeight="1">
      <c r="A321" s="30"/>
      <c r="B321" s="170"/>
      <c r="C321" s="171" t="s">
        <v>750</v>
      </c>
      <c r="D321" s="171" t="s">
        <v>141</v>
      </c>
      <c r="E321" s="172" t="s">
        <v>751</v>
      </c>
      <c r="F321" s="173" t="s">
        <v>752</v>
      </c>
      <c r="G321" s="174" t="s">
        <v>236</v>
      </c>
      <c r="H321" s="175">
        <v>1</v>
      </c>
      <c r="I321" s="176">
        <v>1500</v>
      </c>
      <c r="J321" s="176">
        <f>ROUND(I321*H321,2)</f>
        <v>1500</v>
      </c>
      <c r="K321" s="173" t="s">
        <v>1</v>
      </c>
      <c r="L321" s="31"/>
      <c r="M321" s="177" t="s">
        <v>1</v>
      </c>
      <c r="N321" s="178" t="s">
        <v>35</v>
      </c>
      <c r="O321" s="179">
        <v>0</v>
      </c>
      <c r="P321" s="179">
        <f>O321*H321</f>
        <v>0</v>
      </c>
      <c r="Q321" s="179">
        <v>0</v>
      </c>
      <c r="R321" s="179">
        <f>Q321*H321</f>
        <v>0</v>
      </c>
      <c r="S321" s="179">
        <v>0</v>
      </c>
      <c r="T321" s="180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81" t="s">
        <v>146</v>
      </c>
      <c r="AT321" s="181" t="s">
        <v>141</v>
      </c>
      <c r="AU321" s="181" t="s">
        <v>74</v>
      </c>
      <c r="AY321" s="17" t="s">
        <v>138</v>
      </c>
      <c r="BE321" s="182">
        <f>IF(N321="základní",J321,0)</f>
        <v>1500</v>
      </c>
      <c r="BF321" s="182">
        <f>IF(N321="snížená",J321,0)</f>
        <v>0</v>
      </c>
      <c r="BG321" s="182">
        <f>IF(N321="zákl. přenesená",J321,0)</f>
        <v>0</v>
      </c>
      <c r="BH321" s="182">
        <f>IF(N321="sníž. přenesená",J321,0)</f>
        <v>0</v>
      </c>
      <c r="BI321" s="182">
        <f>IF(N321="nulová",J321,0)</f>
        <v>0</v>
      </c>
      <c r="BJ321" s="17" t="s">
        <v>74</v>
      </c>
      <c r="BK321" s="182">
        <f>ROUND(I321*H321,2)</f>
        <v>1500</v>
      </c>
      <c r="BL321" s="17" t="s">
        <v>146</v>
      </c>
      <c r="BM321" s="181" t="s">
        <v>753</v>
      </c>
    </row>
    <row r="322" s="2" customFormat="1" ht="16.5" customHeight="1">
      <c r="A322" s="30"/>
      <c r="B322" s="170"/>
      <c r="C322" s="171" t="s">
        <v>754</v>
      </c>
      <c r="D322" s="171" t="s">
        <v>141</v>
      </c>
      <c r="E322" s="172" t="s">
        <v>755</v>
      </c>
      <c r="F322" s="173" t="s">
        <v>756</v>
      </c>
      <c r="G322" s="174" t="s">
        <v>739</v>
      </c>
      <c r="H322" s="175">
        <v>20</v>
      </c>
      <c r="I322" s="176">
        <v>413</v>
      </c>
      <c r="J322" s="176">
        <f>ROUND(I322*H322,2)</f>
        <v>8260</v>
      </c>
      <c r="K322" s="173" t="s">
        <v>145</v>
      </c>
      <c r="L322" s="31"/>
      <c r="M322" s="177" t="s">
        <v>1</v>
      </c>
      <c r="N322" s="178" t="s">
        <v>35</v>
      </c>
      <c r="O322" s="179">
        <v>1</v>
      </c>
      <c r="P322" s="179">
        <f>O322*H322</f>
        <v>20</v>
      </c>
      <c r="Q322" s="179">
        <v>0</v>
      </c>
      <c r="R322" s="179">
        <f>Q322*H322</f>
        <v>0</v>
      </c>
      <c r="S322" s="179">
        <v>0</v>
      </c>
      <c r="T322" s="180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81" t="s">
        <v>740</v>
      </c>
      <c r="AT322" s="181" t="s">
        <v>141</v>
      </c>
      <c r="AU322" s="181" t="s">
        <v>74</v>
      </c>
      <c r="AY322" s="17" t="s">
        <v>138</v>
      </c>
      <c r="BE322" s="182">
        <f>IF(N322="základní",J322,0)</f>
        <v>8260</v>
      </c>
      <c r="BF322" s="182">
        <f>IF(N322="snížená",J322,0)</f>
        <v>0</v>
      </c>
      <c r="BG322" s="182">
        <f>IF(N322="zákl. přenesená",J322,0)</f>
        <v>0</v>
      </c>
      <c r="BH322" s="182">
        <f>IF(N322="sníž. přenesená",J322,0)</f>
        <v>0</v>
      </c>
      <c r="BI322" s="182">
        <f>IF(N322="nulová",J322,0)</f>
        <v>0</v>
      </c>
      <c r="BJ322" s="17" t="s">
        <v>74</v>
      </c>
      <c r="BK322" s="182">
        <f>ROUND(I322*H322,2)</f>
        <v>8260</v>
      </c>
      <c r="BL322" s="17" t="s">
        <v>740</v>
      </c>
      <c r="BM322" s="181" t="s">
        <v>757</v>
      </c>
    </row>
    <row r="323" s="2" customFormat="1" ht="16.5" customHeight="1">
      <c r="A323" s="30"/>
      <c r="B323" s="170"/>
      <c r="C323" s="171" t="s">
        <v>758</v>
      </c>
      <c r="D323" s="171" t="s">
        <v>141</v>
      </c>
      <c r="E323" s="172" t="s">
        <v>759</v>
      </c>
      <c r="F323" s="173" t="s">
        <v>760</v>
      </c>
      <c r="G323" s="174" t="s">
        <v>739</v>
      </c>
      <c r="H323" s="175">
        <v>8</v>
      </c>
      <c r="I323" s="176">
        <v>510</v>
      </c>
      <c r="J323" s="176">
        <f>ROUND(I323*H323,2)</f>
        <v>4080</v>
      </c>
      <c r="K323" s="173" t="s">
        <v>145</v>
      </c>
      <c r="L323" s="31"/>
      <c r="M323" s="177" t="s">
        <v>1</v>
      </c>
      <c r="N323" s="178" t="s">
        <v>35</v>
      </c>
      <c r="O323" s="179">
        <v>1</v>
      </c>
      <c r="P323" s="179">
        <f>O323*H323</f>
        <v>8</v>
      </c>
      <c r="Q323" s="179">
        <v>0</v>
      </c>
      <c r="R323" s="179">
        <f>Q323*H323</f>
        <v>0</v>
      </c>
      <c r="S323" s="179">
        <v>0</v>
      </c>
      <c r="T323" s="180">
        <f>S323*H323</f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81" t="s">
        <v>740</v>
      </c>
      <c r="AT323" s="181" t="s">
        <v>141</v>
      </c>
      <c r="AU323" s="181" t="s">
        <v>74</v>
      </c>
      <c r="AY323" s="17" t="s">
        <v>138</v>
      </c>
      <c r="BE323" s="182">
        <f>IF(N323="základní",J323,0)</f>
        <v>4080</v>
      </c>
      <c r="BF323" s="182">
        <f>IF(N323="snížená",J323,0)</f>
        <v>0</v>
      </c>
      <c r="BG323" s="182">
        <f>IF(N323="zákl. přenesená",J323,0)</f>
        <v>0</v>
      </c>
      <c r="BH323" s="182">
        <f>IF(N323="sníž. přenesená",J323,0)</f>
        <v>0</v>
      </c>
      <c r="BI323" s="182">
        <f>IF(N323="nulová",J323,0)</f>
        <v>0</v>
      </c>
      <c r="BJ323" s="17" t="s">
        <v>74</v>
      </c>
      <c r="BK323" s="182">
        <f>ROUND(I323*H323,2)</f>
        <v>4080</v>
      </c>
      <c r="BL323" s="17" t="s">
        <v>740</v>
      </c>
      <c r="BM323" s="181" t="s">
        <v>761</v>
      </c>
    </row>
    <row r="324" s="2" customFormat="1" ht="16.5" customHeight="1">
      <c r="A324" s="30"/>
      <c r="B324" s="170"/>
      <c r="C324" s="171" t="s">
        <v>762</v>
      </c>
      <c r="D324" s="171" t="s">
        <v>141</v>
      </c>
      <c r="E324" s="172" t="s">
        <v>763</v>
      </c>
      <c r="F324" s="173" t="s">
        <v>764</v>
      </c>
      <c r="G324" s="174" t="s">
        <v>739</v>
      </c>
      <c r="H324" s="175">
        <v>8</v>
      </c>
      <c r="I324" s="176">
        <v>581</v>
      </c>
      <c r="J324" s="176">
        <f>ROUND(I324*H324,2)</f>
        <v>4648</v>
      </c>
      <c r="K324" s="173" t="s">
        <v>145</v>
      </c>
      <c r="L324" s="31"/>
      <c r="M324" s="177" t="s">
        <v>1</v>
      </c>
      <c r="N324" s="178" t="s">
        <v>35</v>
      </c>
      <c r="O324" s="179">
        <v>1</v>
      </c>
      <c r="P324" s="179">
        <f>O324*H324</f>
        <v>8</v>
      </c>
      <c r="Q324" s="179">
        <v>0</v>
      </c>
      <c r="R324" s="179">
        <f>Q324*H324</f>
        <v>0</v>
      </c>
      <c r="S324" s="179">
        <v>0</v>
      </c>
      <c r="T324" s="180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81" t="s">
        <v>740</v>
      </c>
      <c r="AT324" s="181" t="s">
        <v>141</v>
      </c>
      <c r="AU324" s="181" t="s">
        <v>74</v>
      </c>
      <c r="AY324" s="17" t="s">
        <v>138</v>
      </c>
      <c r="BE324" s="182">
        <f>IF(N324="základní",J324,0)</f>
        <v>4648</v>
      </c>
      <c r="BF324" s="182">
        <f>IF(N324="snížená",J324,0)</f>
        <v>0</v>
      </c>
      <c r="BG324" s="182">
        <f>IF(N324="zákl. přenesená",J324,0)</f>
        <v>0</v>
      </c>
      <c r="BH324" s="182">
        <f>IF(N324="sníž. přenesená",J324,0)</f>
        <v>0</v>
      </c>
      <c r="BI324" s="182">
        <f>IF(N324="nulová",J324,0)</f>
        <v>0</v>
      </c>
      <c r="BJ324" s="17" t="s">
        <v>74</v>
      </c>
      <c r="BK324" s="182">
        <f>ROUND(I324*H324,2)</f>
        <v>4648</v>
      </c>
      <c r="BL324" s="17" t="s">
        <v>740</v>
      </c>
      <c r="BM324" s="181" t="s">
        <v>765</v>
      </c>
    </row>
    <row r="325" s="2" customFormat="1" ht="16.5" customHeight="1">
      <c r="A325" s="30"/>
      <c r="B325" s="170"/>
      <c r="C325" s="171" t="s">
        <v>766</v>
      </c>
      <c r="D325" s="171" t="s">
        <v>141</v>
      </c>
      <c r="E325" s="172" t="s">
        <v>767</v>
      </c>
      <c r="F325" s="173" t="s">
        <v>768</v>
      </c>
      <c r="G325" s="174" t="s">
        <v>739</v>
      </c>
      <c r="H325" s="175">
        <v>24</v>
      </c>
      <c r="I325" s="176">
        <v>510</v>
      </c>
      <c r="J325" s="176">
        <f>ROUND(I325*H325,2)</f>
        <v>12240</v>
      </c>
      <c r="K325" s="173" t="s">
        <v>145</v>
      </c>
      <c r="L325" s="31"/>
      <c r="M325" s="177" t="s">
        <v>1</v>
      </c>
      <c r="N325" s="178" t="s">
        <v>35</v>
      </c>
      <c r="O325" s="179">
        <v>1</v>
      </c>
      <c r="P325" s="179">
        <f>O325*H325</f>
        <v>24</v>
      </c>
      <c r="Q325" s="179">
        <v>0</v>
      </c>
      <c r="R325" s="179">
        <f>Q325*H325</f>
        <v>0</v>
      </c>
      <c r="S325" s="179">
        <v>0</v>
      </c>
      <c r="T325" s="180">
        <f>S325*H325</f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81" t="s">
        <v>740</v>
      </c>
      <c r="AT325" s="181" t="s">
        <v>141</v>
      </c>
      <c r="AU325" s="181" t="s">
        <v>74</v>
      </c>
      <c r="AY325" s="17" t="s">
        <v>138</v>
      </c>
      <c r="BE325" s="182">
        <f>IF(N325="základní",J325,0)</f>
        <v>12240</v>
      </c>
      <c r="BF325" s="182">
        <f>IF(N325="snížená",J325,0)</f>
        <v>0</v>
      </c>
      <c r="BG325" s="182">
        <f>IF(N325="zákl. přenesená",J325,0)</f>
        <v>0</v>
      </c>
      <c r="BH325" s="182">
        <f>IF(N325="sníž. přenesená",J325,0)</f>
        <v>0</v>
      </c>
      <c r="BI325" s="182">
        <f>IF(N325="nulová",J325,0)</f>
        <v>0</v>
      </c>
      <c r="BJ325" s="17" t="s">
        <v>74</v>
      </c>
      <c r="BK325" s="182">
        <f>ROUND(I325*H325,2)</f>
        <v>12240</v>
      </c>
      <c r="BL325" s="17" t="s">
        <v>740</v>
      </c>
      <c r="BM325" s="181" t="s">
        <v>769</v>
      </c>
    </row>
    <row r="326" s="12" customFormat="1" ht="25.92" customHeight="1">
      <c r="A326" s="12"/>
      <c r="B326" s="158"/>
      <c r="C326" s="12"/>
      <c r="D326" s="159" t="s">
        <v>69</v>
      </c>
      <c r="E326" s="160" t="s">
        <v>770</v>
      </c>
      <c r="F326" s="160" t="s">
        <v>771</v>
      </c>
      <c r="G326" s="12"/>
      <c r="H326" s="12"/>
      <c r="I326" s="12"/>
      <c r="J326" s="161">
        <f>BK326</f>
        <v>1500</v>
      </c>
      <c r="K326" s="12"/>
      <c r="L326" s="158"/>
      <c r="M326" s="162"/>
      <c r="N326" s="163"/>
      <c r="O326" s="163"/>
      <c r="P326" s="164">
        <f>P327</f>
        <v>0</v>
      </c>
      <c r="Q326" s="163"/>
      <c r="R326" s="164">
        <f>R327</f>
        <v>0</v>
      </c>
      <c r="S326" s="163"/>
      <c r="T326" s="165">
        <f>T327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59" t="s">
        <v>160</v>
      </c>
      <c r="AT326" s="166" t="s">
        <v>69</v>
      </c>
      <c r="AU326" s="166" t="s">
        <v>70</v>
      </c>
      <c r="AY326" s="159" t="s">
        <v>138</v>
      </c>
      <c r="BK326" s="167">
        <f>BK327</f>
        <v>1500</v>
      </c>
    </row>
    <row r="327" s="12" customFormat="1" ht="22.8" customHeight="1">
      <c r="A327" s="12"/>
      <c r="B327" s="158"/>
      <c r="C327" s="12"/>
      <c r="D327" s="159" t="s">
        <v>69</v>
      </c>
      <c r="E327" s="168" t="s">
        <v>772</v>
      </c>
      <c r="F327" s="168" t="s">
        <v>773</v>
      </c>
      <c r="G327" s="12"/>
      <c r="H327" s="12"/>
      <c r="I327" s="12"/>
      <c r="J327" s="169">
        <f>BK327</f>
        <v>1500</v>
      </c>
      <c r="K327" s="12"/>
      <c r="L327" s="158"/>
      <c r="M327" s="162"/>
      <c r="N327" s="163"/>
      <c r="O327" s="163"/>
      <c r="P327" s="164">
        <f>SUM(P328:P329)</f>
        <v>0</v>
      </c>
      <c r="Q327" s="163"/>
      <c r="R327" s="164">
        <f>SUM(R328:R329)</f>
        <v>0</v>
      </c>
      <c r="S327" s="163"/>
      <c r="T327" s="165">
        <f>SUM(T328:T329)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59" t="s">
        <v>160</v>
      </c>
      <c r="AT327" s="166" t="s">
        <v>69</v>
      </c>
      <c r="AU327" s="166" t="s">
        <v>74</v>
      </c>
      <c r="AY327" s="159" t="s">
        <v>138</v>
      </c>
      <c r="BK327" s="167">
        <f>SUM(BK328:BK329)</f>
        <v>1500</v>
      </c>
    </row>
    <row r="328" s="2" customFormat="1" ht="16.5" customHeight="1">
      <c r="A328" s="30"/>
      <c r="B328" s="170"/>
      <c r="C328" s="171" t="s">
        <v>774</v>
      </c>
      <c r="D328" s="171" t="s">
        <v>141</v>
      </c>
      <c r="E328" s="172" t="s">
        <v>775</v>
      </c>
      <c r="F328" s="173" t="s">
        <v>776</v>
      </c>
      <c r="G328" s="174" t="s">
        <v>219</v>
      </c>
      <c r="H328" s="175">
        <v>1</v>
      </c>
      <c r="I328" s="176">
        <v>1500</v>
      </c>
      <c r="J328" s="176">
        <f>ROUND(I328*H328,2)</f>
        <v>1500</v>
      </c>
      <c r="K328" s="173" t="s">
        <v>145</v>
      </c>
      <c r="L328" s="31"/>
      <c r="M328" s="177" t="s">
        <v>1</v>
      </c>
      <c r="N328" s="178" t="s">
        <v>35</v>
      </c>
      <c r="O328" s="179">
        <v>0</v>
      </c>
      <c r="P328" s="179">
        <f>O328*H328</f>
        <v>0</v>
      </c>
      <c r="Q328" s="179">
        <v>0</v>
      </c>
      <c r="R328" s="179">
        <f>Q328*H328</f>
        <v>0</v>
      </c>
      <c r="S328" s="179">
        <v>0</v>
      </c>
      <c r="T328" s="180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81" t="s">
        <v>777</v>
      </c>
      <c r="AT328" s="181" t="s">
        <v>141</v>
      </c>
      <c r="AU328" s="181" t="s">
        <v>78</v>
      </c>
      <c r="AY328" s="17" t="s">
        <v>138</v>
      </c>
      <c r="BE328" s="182">
        <f>IF(N328="základní",J328,0)</f>
        <v>1500</v>
      </c>
      <c r="BF328" s="182">
        <f>IF(N328="snížená",J328,0)</f>
        <v>0</v>
      </c>
      <c r="BG328" s="182">
        <f>IF(N328="zákl. přenesená",J328,0)</f>
        <v>0</v>
      </c>
      <c r="BH328" s="182">
        <f>IF(N328="sníž. přenesená",J328,0)</f>
        <v>0</v>
      </c>
      <c r="BI328" s="182">
        <f>IF(N328="nulová",J328,0)</f>
        <v>0</v>
      </c>
      <c r="BJ328" s="17" t="s">
        <v>74</v>
      </c>
      <c r="BK328" s="182">
        <f>ROUND(I328*H328,2)</f>
        <v>1500</v>
      </c>
      <c r="BL328" s="17" t="s">
        <v>777</v>
      </c>
      <c r="BM328" s="181" t="s">
        <v>778</v>
      </c>
    </row>
    <row r="329" s="2" customFormat="1">
      <c r="A329" s="30"/>
      <c r="B329" s="31"/>
      <c r="C329" s="30"/>
      <c r="D329" s="183" t="s">
        <v>168</v>
      </c>
      <c r="E329" s="30"/>
      <c r="F329" s="184" t="s">
        <v>779</v>
      </c>
      <c r="G329" s="30"/>
      <c r="H329" s="30"/>
      <c r="I329" s="30"/>
      <c r="J329" s="30"/>
      <c r="K329" s="30"/>
      <c r="L329" s="31"/>
      <c r="M329" s="210"/>
      <c r="N329" s="211"/>
      <c r="O329" s="212"/>
      <c r="P329" s="212"/>
      <c r="Q329" s="212"/>
      <c r="R329" s="212"/>
      <c r="S329" s="212"/>
      <c r="T329" s="213"/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T329" s="17" t="s">
        <v>168</v>
      </c>
      <c r="AU329" s="17" t="s">
        <v>78</v>
      </c>
    </row>
    <row r="330" s="2" customFormat="1" ht="6.96" customHeight="1">
      <c r="A330" s="30"/>
      <c r="B330" s="51"/>
      <c r="C330" s="52"/>
      <c r="D330" s="52"/>
      <c r="E330" s="52"/>
      <c r="F330" s="52"/>
      <c r="G330" s="52"/>
      <c r="H330" s="52"/>
      <c r="I330" s="52"/>
      <c r="J330" s="52"/>
      <c r="K330" s="52"/>
      <c r="L330" s="31"/>
      <c r="M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</row>
  </sheetData>
  <autoFilter ref="C140:K3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9:H129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9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="1" customFormat="1" ht="24.96" customHeight="1">
      <c r="B4" s="20"/>
      <c r="D4" s="21" t="s">
        <v>92</v>
      </c>
      <c r="L4" s="20"/>
      <c r="M4" s="120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27" t="s">
        <v>14</v>
      </c>
      <c r="L6" s="20"/>
    </row>
    <row r="7" s="1" customFormat="1" ht="16.5" customHeight="1">
      <c r="B7" s="20"/>
      <c r="E7" s="121" t="str">
        <f>'Rekapitulace stavby'!K6</f>
        <v>Rekonstrukce kotelny Libušina 8, Ostrava</v>
      </c>
      <c r="F7" s="27"/>
      <c r="G7" s="27"/>
      <c r="H7" s="27"/>
      <c r="L7" s="20"/>
    </row>
    <row r="8" s="1" customFormat="1" ht="12" customHeight="1">
      <c r="B8" s="20"/>
      <c r="D8" s="27" t="s">
        <v>93</v>
      </c>
      <c r="L8" s="20"/>
    </row>
    <row r="9" s="2" customFormat="1" ht="16.5" customHeight="1">
      <c r="A9" s="30"/>
      <c r="B9" s="31"/>
      <c r="C9" s="30"/>
      <c r="D9" s="30"/>
      <c r="E9" s="121" t="s">
        <v>780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="2" customFormat="1" ht="12" customHeight="1">
      <c r="A10" s="30"/>
      <c r="B10" s="31"/>
      <c r="C10" s="30"/>
      <c r="D10" s="27" t="s">
        <v>95</v>
      </c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="2" customFormat="1" ht="16.5" customHeight="1">
      <c r="A11" s="30"/>
      <c r="B11" s="31"/>
      <c r="C11" s="30"/>
      <c r="D11" s="30"/>
      <c r="E11" s="58" t="s">
        <v>781</v>
      </c>
      <c r="F11" s="30"/>
      <c r="G11" s="30"/>
      <c r="H11" s="30"/>
      <c r="I11" s="30"/>
      <c r="J11" s="30"/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="2" customFormat="1" ht="12" customHeight="1">
      <c r="A13" s="30"/>
      <c r="B13" s="31"/>
      <c r="C13" s="30"/>
      <c r="D13" s="27" t="s">
        <v>16</v>
      </c>
      <c r="E13" s="30"/>
      <c r="F13" s="24" t="s">
        <v>1</v>
      </c>
      <c r="G13" s="30"/>
      <c r="H13" s="30"/>
      <c r="I13" s="27" t="s">
        <v>17</v>
      </c>
      <c r="J13" s="24" t="s">
        <v>1</v>
      </c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="2" customFormat="1" ht="12" customHeight="1">
      <c r="A14" s="30"/>
      <c r="B14" s="31"/>
      <c r="C14" s="30"/>
      <c r="D14" s="27" t="s">
        <v>18</v>
      </c>
      <c r="E14" s="30"/>
      <c r="F14" s="24" t="s">
        <v>19</v>
      </c>
      <c r="G14" s="30"/>
      <c r="H14" s="30"/>
      <c r="I14" s="27" t="s">
        <v>20</v>
      </c>
      <c r="J14" s="60" t="str">
        <f>'Rekapitulace stavby'!AN8</f>
        <v>31. 1. 2024</v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="2" customFormat="1" ht="10.8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4" t="str">
        <f>IF('Rekapitulace stavby'!AN10="","",'Rekapitulace stavby'!AN10)</f>
        <v/>
      </c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="2" customFormat="1" ht="18" customHeight="1">
      <c r="A17" s="30"/>
      <c r="B17" s="31"/>
      <c r="C17" s="30"/>
      <c r="D17" s="30"/>
      <c r="E17" s="24" t="str">
        <f>IF('Rekapitulace stavby'!E11="","",'Rekapitulace stavby'!E11)</f>
        <v xml:space="preserve"> </v>
      </c>
      <c r="F17" s="30"/>
      <c r="G17" s="30"/>
      <c r="H17" s="30"/>
      <c r="I17" s="27" t="s">
        <v>24</v>
      </c>
      <c r="J17" s="24" t="str">
        <f>IF('Rekapitulace stavby'!AN11="","",'Rekapitulace stavby'!AN11)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="2" customFormat="1" ht="6.96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="2" customFormat="1" ht="12" customHeight="1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4" t="str">
        <f>'Rekapitulace stavby'!AN13</f>
        <v/>
      </c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="2" customFormat="1" ht="18" customHeight="1">
      <c r="A20" s="30"/>
      <c r="B20" s="31"/>
      <c r="C20" s="30"/>
      <c r="D20" s="30"/>
      <c r="E20" s="24" t="str">
        <f>'Rekapitulace stavby'!E14</f>
        <v xml:space="preserve"> </v>
      </c>
      <c r="F20" s="24"/>
      <c r="G20" s="24"/>
      <c r="H20" s="24"/>
      <c r="I20" s="27" t="s">
        <v>24</v>
      </c>
      <c r="J20" s="24" t="str">
        <f>'Rekapitulace stavby'!AN14</f>
        <v/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="2" customFormat="1" ht="6.96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="2" customFormat="1" ht="12" customHeight="1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4" t="str">
        <f>IF('Rekapitulace stavby'!AN16="","",'Rekapitulace stavby'!AN16)</f>
        <v/>
      </c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="2" customFormat="1" ht="18" customHeight="1">
      <c r="A23" s="30"/>
      <c r="B23" s="31"/>
      <c r="C23" s="30"/>
      <c r="D23" s="30"/>
      <c r="E23" s="24" t="str">
        <f>IF('Rekapitulace stavby'!E17="","",'Rekapitulace stavby'!E17)</f>
        <v xml:space="preserve"> </v>
      </c>
      <c r="F23" s="30"/>
      <c r="G23" s="30"/>
      <c r="H23" s="30"/>
      <c r="I23" s="27" t="s">
        <v>24</v>
      </c>
      <c r="J23" s="24" t="str">
        <f>IF('Rekapitulace stavby'!AN17="","",'Rekapitulace stavby'!AN17)</f>
        <v/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="2" customFormat="1" ht="6.96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="2" customFormat="1" ht="12" customHeight="1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4" t="str">
        <f>IF('Rekapitulace stavby'!AN19="","",'Rekapitulace stavby'!AN19)</f>
        <v/>
      </c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="2" customFormat="1" ht="18" customHeight="1">
      <c r="A26" s="30"/>
      <c r="B26" s="31"/>
      <c r="C26" s="30"/>
      <c r="D26" s="30"/>
      <c r="E26" s="24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4" t="str">
        <f>IF('Rekapitulace stavby'!AN20="","",'Rekapitulace stavby'!AN20)</f>
        <v/>
      </c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="2" customFormat="1" ht="6.96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6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="2" customFormat="1" ht="12" customHeight="1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="8" customFormat="1" ht="16.5" customHeight="1">
      <c r="A29" s="122"/>
      <c r="B29" s="123"/>
      <c r="C29" s="122"/>
      <c r="D29" s="122"/>
      <c r="E29" s="28" t="s">
        <v>1</v>
      </c>
      <c r="F29" s="28"/>
      <c r="G29" s="28"/>
      <c r="H29" s="28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="2" customFormat="1" ht="6.96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="2" customFormat="1" ht="25.44" customHeight="1">
      <c r="A32" s="30"/>
      <c r="B32" s="31"/>
      <c r="C32" s="30"/>
      <c r="D32" s="125" t="s">
        <v>30</v>
      </c>
      <c r="E32" s="30"/>
      <c r="F32" s="30"/>
      <c r="G32" s="30"/>
      <c r="H32" s="30"/>
      <c r="I32" s="30"/>
      <c r="J32" s="87">
        <f>ROUND(J139, 2)</f>
        <v>2370836.3300000001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="2" customFormat="1" ht="6.96" customHeight="1">
      <c r="A33" s="30"/>
      <c r="B33" s="31"/>
      <c r="C33" s="30"/>
      <c r="D33" s="81"/>
      <c r="E33" s="81"/>
      <c r="F33" s="81"/>
      <c r="G33" s="81"/>
      <c r="H33" s="81"/>
      <c r="I33" s="81"/>
      <c r="J33" s="81"/>
      <c r="K33" s="81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="2" customFormat="1" ht="14.4" customHeight="1">
      <c r="A34" s="30"/>
      <c r="B34" s="31"/>
      <c r="C34" s="30"/>
      <c r="D34" s="30"/>
      <c r="E34" s="30"/>
      <c r="F34" s="35" t="s">
        <v>32</v>
      </c>
      <c r="G34" s="30"/>
      <c r="H34" s="30"/>
      <c r="I34" s="35" t="s">
        <v>31</v>
      </c>
      <c r="J34" s="35" t="s">
        <v>33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="2" customFormat="1" ht="14.4" customHeight="1">
      <c r="A35" s="30"/>
      <c r="B35" s="31"/>
      <c r="C35" s="30"/>
      <c r="D35" s="126" t="s">
        <v>34</v>
      </c>
      <c r="E35" s="27" t="s">
        <v>35</v>
      </c>
      <c r="F35" s="127">
        <f>ROUND((SUM(BE139:BE316)),  2)</f>
        <v>2370836.3300000001</v>
      </c>
      <c r="G35" s="30"/>
      <c r="H35" s="30"/>
      <c r="I35" s="128">
        <v>0.20999999999999999</v>
      </c>
      <c r="J35" s="127">
        <f>ROUND(((SUM(BE139:BE316))*I35),  2)</f>
        <v>497875.63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="2" customFormat="1" ht="14.4" customHeight="1">
      <c r="A36" s="30"/>
      <c r="B36" s="31"/>
      <c r="C36" s="30"/>
      <c r="D36" s="30"/>
      <c r="E36" s="27" t="s">
        <v>36</v>
      </c>
      <c r="F36" s="127">
        <f>ROUND((SUM(BF139:BF316)),  2)</f>
        <v>0</v>
      </c>
      <c r="G36" s="30"/>
      <c r="H36" s="30"/>
      <c r="I36" s="128">
        <v>0.12</v>
      </c>
      <c r="J36" s="127">
        <f>ROUND(((SUM(BF139:BF316))*I36),  2)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37</v>
      </c>
      <c r="F37" s="127">
        <f>ROUND((SUM(BG139:BG316)),  2)</f>
        <v>0</v>
      </c>
      <c r="G37" s="30"/>
      <c r="H37" s="30"/>
      <c r="I37" s="128">
        <v>0.20999999999999999</v>
      </c>
      <c r="J37" s="127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hidden="1" s="2" customFormat="1" ht="14.4" customHeight="1">
      <c r="A38" s="30"/>
      <c r="B38" s="31"/>
      <c r="C38" s="30"/>
      <c r="D38" s="30"/>
      <c r="E38" s="27" t="s">
        <v>38</v>
      </c>
      <c r="F38" s="127">
        <f>ROUND((SUM(BH139:BH316)),  2)</f>
        <v>0</v>
      </c>
      <c r="G38" s="30"/>
      <c r="H38" s="30"/>
      <c r="I38" s="128">
        <v>0.12</v>
      </c>
      <c r="J38" s="127">
        <f>0</f>
        <v>0</v>
      </c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hidden="1" s="2" customFormat="1" ht="14.4" customHeight="1">
      <c r="A39" s="30"/>
      <c r="B39" s="31"/>
      <c r="C39" s="30"/>
      <c r="D39" s="30"/>
      <c r="E39" s="27" t="s">
        <v>39</v>
      </c>
      <c r="F39" s="127">
        <f>ROUND((SUM(BI139:BI316)),  2)</f>
        <v>0</v>
      </c>
      <c r="G39" s="30"/>
      <c r="H39" s="30"/>
      <c r="I39" s="128">
        <v>0</v>
      </c>
      <c r="J39" s="127">
        <f>0</f>
        <v>0</v>
      </c>
      <c r="K39" s="30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="2" customFormat="1" ht="6.96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="2" customFormat="1" ht="25.44" customHeight="1">
      <c r="A41" s="30"/>
      <c r="B41" s="31"/>
      <c r="C41" s="129"/>
      <c r="D41" s="130" t="s">
        <v>40</v>
      </c>
      <c r="E41" s="72"/>
      <c r="F41" s="72"/>
      <c r="G41" s="131" t="s">
        <v>41</v>
      </c>
      <c r="H41" s="132" t="s">
        <v>42</v>
      </c>
      <c r="I41" s="72"/>
      <c r="J41" s="133">
        <f>SUM(J32:J39)</f>
        <v>2868711.96</v>
      </c>
      <c r="K41" s="134"/>
      <c r="L41" s="46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="2" customFormat="1" ht="14.4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6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46"/>
      <c r="D50" s="47" t="s">
        <v>43</v>
      </c>
      <c r="E50" s="48"/>
      <c r="F50" s="48"/>
      <c r="G50" s="47" t="s">
        <v>44</v>
      </c>
      <c r="H50" s="48"/>
      <c r="I50" s="48"/>
      <c r="J50" s="48"/>
      <c r="K50" s="48"/>
      <c r="L50" s="4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0"/>
      <c r="B61" s="31"/>
      <c r="C61" s="30"/>
      <c r="D61" s="49" t="s">
        <v>45</v>
      </c>
      <c r="E61" s="33"/>
      <c r="F61" s="135" t="s">
        <v>46</v>
      </c>
      <c r="G61" s="49" t="s">
        <v>45</v>
      </c>
      <c r="H61" s="33"/>
      <c r="I61" s="33"/>
      <c r="J61" s="136" t="s">
        <v>46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0"/>
      <c r="B65" s="31"/>
      <c r="C65" s="30"/>
      <c r="D65" s="47" t="s">
        <v>47</v>
      </c>
      <c r="E65" s="50"/>
      <c r="F65" s="50"/>
      <c r="G65" s="47" t="s">
        <v>48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0"/>
      <c r="B76" s="31"/>
      <c r="C76" s="30"/>
      <c r="D76" s="49" t="s">
        <v>45</v>
      </c>
      <c r="E76" s="33"/>
      <c r="F76" s="135" t="s">
        <v>46</v>
      </c>
      <c r="G76" s="49" t="s">
        <v>45</v>
      </c>
      <c r="H76" s="33"/>
      <c r="I76" s="33"/>
      <c r="J76" s="136" t="s">
        <v>46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97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21" t="str">
        <f>E7</f>
        <v>Rekonstrukce kotelny Libušina 8, Ostrava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1" customFormat="1" ht="12" customHeight="1">
      <c r="B86" s="20"/>
      <c r="C86" s="27" t="s">
        <v>93</v>
      </c>
      <c r="L86" s="20"/>
    </row>
    <row r="87" s="2" customFormat="1" ht="16.5" customHeight="1">
      <c r="A87" s="30"/>
      <c r="B87" s="31"/>
      <c r="C87" s="30"/>
      <c r="D87" s="30"/>
      <c r="E87" s="121" t="s">
        <v>780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12" customHeight="1">
      <c r="A88" s="30"/>
      <c r="B88" s="31"/>
      <c r="C88" s="27" t="s">
        <v>95</v>
      </c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6.5" customHeight="1">
      <c r="A89" s="30"/>
      <c r="B89" s="31"/>
      <c r="C89" s="30"/>
      <c r="D89" s="30"/>
      <c r="E89" s="58" t="str">
        <f>E11</f>
        <v>Ústřední topení - 1.2. Pol</v>
      </c>
      <c r="F89" s="30"/>
      <c r="G89" s="30"/>
      <c r="H89" s="30"/>
      <c r="I89" s="30"/>
      <c r="J89" s="30"/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2" customHeight="1">
      <c r="A91" s="30"/>
      <c r="B91" s="31"/>
      <c r="C91" s="27" t="s">
        <v>18</v>
      </c>
      <c r="D91" s="30"/>
      <c r="E91" s="30"/>
      <c r="F91" s="24" t="str">
        <f>F14</f>
        <v xml:space="preserve"> </v>
      </c>
      <c r="G91" s="30"/>
      <c r="H91" s="30"/>
      <c r="I91" s="27" t="s">
        <v>20</v>
      </c>
      <c r="J91" s="60" t="str">
        <f>IF(J14="","",J14)</f>
        <v>31. 1. 2024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6.96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5.15" customHeight="1">
      <c r="A93" s="30"/>
      <c r="B93" s="31"/>
      <c r="C93" s="27" t="s">
        <v>22</v>
      </c>
      <c r="D93" s="30"/>
      <c r="E93" s="30"/>
      <c r="F93" s="24" t="str">
        <f>E17</f>
        <v xml:space="preserve"> </v>
      </c>
      <c r="G93" s="30"/>
      <c r="H93" s="30"/>
      <c r="I93" s="27" t="s">
        <v>26</v>
      </c>
      <c r="J93" s="28" t="str">
        <f>E23</f>
        <v xml:space="preserve"> </v>
      </c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15.15" customHeight="1">
      <c r="A94" s="30"/>
      <c r="B94" s="31"/>
      <c r="C94" s="27" t="s">
        <v>25</v>
      </c>
      <c r="D94" s="30"/>
      <c r="E94" s="30"/>
      <c r="F94" s="24" t="str">
        <f>IF(E20="","",E20)</f>
        <v xml:space="preserve"> </v>
      </c>
      <c r="G94" s="30"/>
      <c r="H94" s="30"/>
      <c r="I94" s="27" t="s">
        <v>28</v>
      </c>
      <c r="J94" s="28" t="str">
        <f>E26</f>
        <v xml:space="preserve"> </v>
      </c>
      <c r="K94" s="30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9.28" customHeight="1">
      <c r="A96" s="30"/>
      <c r="B96" s="31"/>
      <c r="C96" s="137" t="s">
        <v>98</v>
      </c>
      <c r="D96" s="129"/>
      <c r="E96" s="129"/>
      <c r="F96" s="129"/>
      <c r="G96" s="129"/>
      <c r="H96" s="129"/>
      <c r="I96" s="129"/>
      <c r="J96" s="138" t="s">
        <v>99</v>
      </c>
      <c r="K96" s="129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="2" customFormat="1" ht="10.32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6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="2" customFormat="1" ht="22.8" customHeight="1">
      <c r="A98" s="30"/>
      <c r="B98" s="31"/>
      <c r="C98" s="139" t="s">
        <v>100</v>
      </c>
      <c r="D98" s="30"/>
      <c r="E98" s="30"/>
      <c r="F98" s="30"/>
      <c r="G98" s="30"/>
      <c r="H98" s="30"/>
      <c r="I98" s="30"/>
      <c r="J98" s="87">
        <f>J139</f>
        <v>2370836.3299999996</v>
      </c>
      <c r="K98" s="30"/>
      <c r="L98" s="46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7" t="s">
        <v>101</v>
      </c>
    </row>
    <row r="99" s="9" customFormat="1" ht="24.96" customHeight="1">
      <c r="A99" s="9"/>
      <c r="B99" s="140"/>
      <c r="C99" s="9"/>
      <c r="D99" s="141" t="s">
        <v>102</v>
      </c>
      <c r="E99" s="142"/>
      <c r="F99" s="142"/>
      <c r="G99" s="142"/>
      <c r="H99" s="142"/>
      <c r="I99" s="142"/>
      <c r="J99" s="143">
        <f>J140</f>
        <v>451966.40000000002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4"/>
      <c r="C100" s="10"/>
      <c r="D100" s="145" t="s">
        <v>782</v>
      </c>
      <c r="E100" s="146"/>
      <c r="F100" s="146"/>
      <c r="G100" s="146"/>
      <c r="H100" s="146"/>
      <c r="I100" s="146"/>
      <c r="J100" s="147">
        <f>J141</f>
        <v>5532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783</v>
      </c>
      <c r="E101" s="146"/>
      <c r="F101" s="146"/>
      <c r="G101" s="146"/>
      <c r="H101" s="146"/>
      <c r="I101" s="146"/>
      <c r="J101" s="147">
        <f>J143</f>
        <v>137013.12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103</v>
      </c>
      <c r="E102" s="146"/>
      <c r="F102" s="146"/>
      <c r="G102" s="146"/>
      <c r="H102" s="146"/>
      <c r="I102" s="146"/>
      <c r="J102" s="147">
        <f>J150</f>
        <v>175613.66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104</v>
      </c>
      <c r="E103" s="146"/>
      <c r="F103" s="146"/>
      <c r="G103" s="146"/>
      <c r="H103" s="146"/>
      <c r="I103" s="146"/>
      <c r="J103" s="147">
        <f>J162</f>
        <v>130155.63000000001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784</v>
      </c>
      <c r="E104" s="146"/>
      <c r="F104" s="146"/>
      <c r="G104" s="146"/>
      <c r="H104" s="146"/>
      <c r="I104" s="146"/>
      <c r="J104" s="147">
        <f>J171</f>
        <v>3651.9899999999998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0"/>
      <c r="C105" s="9"/>
      <c r="D105" s="141" t="s">
        <v>105</v>
      </c>
      <c r="E105" s="142"/>
      <c r="F105" s="142"/>
      <c r="G105" s="142"/>
      <c r="H105" s="142"/>
      <c r="I105" s="142"/>
      <c r="J105" s="143">
        <f>J173</f>
        <v>1729727.5299999998</v>
      </c>
      <c r="K105" s="9"/>
      <c r="L105" s="14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4"/>
      <c r="C106" s="10"/>
      <c r="D106" s="145" t="s">
        <v>106</v>
      </c>
      <c r="E106" s="146"/>
      <c r="F106" s="146"/>
      <c r="G106" s="146"/>
      <c r="H106" s="146"/>
      <c r="I106" s="146"/>
      <c r="J106" s="147">
        <f>J174</f>
        <v>98268.299999999988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4"/>
      <c r="C107" s="10"/>
      <c r="D107" s="145" t="s">
        <v>108</v>
      </c>
      <c r="E107" s="146"/>
      <c r="F107" s="146"/>
      <c r="G107" s="146"/>
      <c r="H107" s="146"/>
      <c r="I107" s="146"/>
      <c r="J107" s="147">
        <f>J210</f>
        <v>28618.009999999998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4"/>
      <c r="C108" s="10"/>
      <c r="D108" s="145" t="s">
        <v>785</v>
      </c>
      <c r="E108" s="146"/>
      <c r="F108" s="146"/>
      <c r="G108" s="146"/>
      <c r="H108" s="146"/>
      <c r="I108" s="146"/>
      <c r="J108" s="147">
        <f>J219</f>
        <v>666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4"/>
      <c r="C109" s="10"/>
      <c r="D109" s="145" t="s">
        <v>114</v>
      </c>
      <c r="E109" s="146"/>
      <c r="F109" s="146"/>
      <c r="G109" s="146"/>
      <c r="H109" s="146"/>
      <c r="I109" s="146"/>
      <c r="J109" s="147">
        <f>J221</f>
        <v>791640.04000000004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786</v>
      </c>
      <c r="E110" s="146"/>
      <c r="F110" s="146"/>
      <c r="G110" s="146"/>
      <c r="H110" s="146"/>
      <c r="I110" s="146"/>
      <c r="J110" s="147">
        <f>J239</f>
        <v>131492.20000000001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4"/>
      <c r="C111" s="10"/>
      <c r="D111" s="145" t="s">
        <v>787</v>
      </c>
      <c r="E111" s="146"/>
      <c r="F111" s="146"/>
      <c r="G111" s="146"/>
      <c r="H111" s="146"/>
      <c r="I111" s="146"/>
      <c r="J111" s="147">
        <f>J247</f>
        <v>624715.20000000007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4"/>
      <c r="C112" s="10"/>
      <c r="D112" s="145" t="s">
        <v>788</v>
      </c>
      <c r="E112" s="146"/>
      <c r="F112" s="146"/>
      <c r="G112" s="146"/>
      <c r="H112" s="146"/>
      <c r="I112" s="146"/>
      <c r="J112" s="147">
        <f>J292</f>
        <v>14599.879999999999</v>
      </c>
      <c r="K112" s="10"/>
      <c r="L112" s="14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4"/>
      <c r="C113" s="10"/>
      <c r="D113" s="145" t="s">
        <v>116</v>
      </c>
      <c r="E113" s="146"/>
      <c r="F113" s="146"/>
      <c r="G113" s="146"/>
      <c r="H113" s="146"/>
      <c r="I113" s="146"/>
      <c r="J113" s="147">
        <f>J296</f>
        <v>24546.220000000001</v>
      </c>
      <c r="K113" s="10"/>
      <c r="L113" s="14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4"/>
      <c r="C114" s="10"/>
      <c r="D114" s="145" t="s">
        <v>789</v>
      </c>
      <c r="E114" s="146"/>
      <c r="F114" s="146"/>
      <c r="G114" s="146"/>
      <c r="H114" s="146"/>
      <c r="I114" s="146"/>
      <c r="J114" s="147">
        <f>J302</f>
        <v>15181.68</v>
      </c>
      <c r="K114" s="10"/>
      <c r="L114" s="14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40"/>
      <c r="C115" s="9"/>
      <c r="D115" s="141" t="s">
        <v>118</v>
      </c>
      <c r="E115" s="142"/>
      <c r="F115" s="142"/>
      <c r="G115" s="142"/>
      <c r="H115" s="142"/>
      <c r="I115" s="142"/>
      <c r="J115" s="143">
        <f>J305</f>
        <v>48.399999999999999</v>
      </c>
      <c r="K115" s="9"/>
      <c r="L115" s="140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44"/>
      <c r="C116" s="10"/>
      <c r="D116" s="145" t="s">
        <v>119</v>
      </c>
      <c r="E116" s="146"/>
      <c r="F116" s="146"/>
      <c r="G116" s="146"/>
      <c r="H116" s="146"/>
      <c r="I116" s="146"/>
      <c r="J116" s="147">
        <f>J306</f>
        <v>48.399999999999999</v>
      </c>
      <c r="K116" s="10"/>
      <c r="L116" s="14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40"/>
      <c r="C117" s="9"/>
      <c r="D117" s="141" t="s">
        <v>120</v>
      </c>
      <c r="E117" s="142"/>
      <c r="F117" s="142"/>
      <c r="G117" s="142"/>
      <c r="H117" s="142"/>
      <c r="I117" s="142"/>
      <c r="J117" s="143">
        <f>J308</f>
        <v>189094</v>
      </c>
      <c r="K117" s="9"/>
      <c r="L117" s="140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2" customFormat="1" ht="21.84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6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="2" customFormat="1" ht="6.96" customHeight="1">
      <c r="A119" s="30"/>
      <c r="B119" s="51"/>
      <c r="C119" s="52"/>
      <c r="D119" s="52"/>
      <c r="E119" s="52"/>
      <c r="F119" s="52"/>
      <c r="G119" s="52"/>
      <c r="H119" s="52"/>
      <c r="I119" s="52"/>
      <c r="J119" s="52"/>
      <c r="K119" s="52"/>
      <c r="L119" s="46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3" s="2" customFormat="1" ht="6.96" customHeight="1">
      <c r="A123" s="30"/>
      <c r="B123" s="53"/>
      <c r="C123" s="54"/>
      <c r="D123" s="54"/>
      <c r="E123" s="54"/>
      <c r="F123" s="54"/>
      <c r="G123" s="54"/>
      <c r="H123" s="54"/>
      <c r="I123" s="54"/>
      <c r="J123" s="54"/>
      <c r="K123" s="54"/>
      <c r="L123" s="46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="2" customFormat="1" ht="24.96" customHeight="1">
      <c r="A124" s="30"/>
      <c r="B124" s="31"/>
      <c r="C124" s="21" t="s">
        <v>123</v>
      </c>
      <c r="D124" s="30"/>
      <c r="E124" s="30"/>
      <c r="F124" s="30"/>
      <c r="G124" s="30"/>
      <c r="H124" s="30"/>
      <c r="I124" s="30"/>
      <c r="J124" s="30"/>
      <c r="K124" s="30"/>
      <c r="L124" s="46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="2" customFormat="1" ht="6.96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6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="2" customFormat="1" ht="12" customHeight="1">
      <c r="A126" s="30"/>
      <c r="B126" s="31"/>
      <c r="C126" s="27" t="s">
        <v>14</v>
      </c>
      <c r="D126" s="30"/>
      <c r="E126" s="30"/>
      <c r="F126" s="30"/>
      <c r="G126" s="30"/>
      <c r="H126" s="30"/>
      <c r="I126" s="30"/>
      <c r="J126" s="30"/>
      <c r="K126" s="30"/>
      <c r="L126" s="46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="2" customFormat="1" ht="16.5" customHeight="1">
      <c r="A127" s="30"/>
      <c r="B127" s="31"/>
      <c r="C127" s="30"/>
      <c r="D127" s="30"/>
      <c r="E127" s="121" t="str">
        <f>E7</f>
        <v>Rekonstrukce kotelny Libušina 8, Ostrava</v>
      </c>
      <c r="F127" s="27"/>
      <c r="G127" s="27"/>
      <c r="H127" s="27"/>
      <c r="I127" s="30"/>
      <c r="J127" s="30"/>
      <c r="K127" s="30"/>
      <c r="L127" s="46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="1" customFormat="1" ht="12" customHeight="1">
      <c r="B128" s="20"/>
      <c r="C128" s="27" t="s">
        <v>93</v>
      </c>
      <c r="L128" s="20"/>
    </row>
    <row r="129" s="2" customFormat="1" ht="16.5" customHeight="1">
      <c r="A129" s="30"/>
      <c r="B129" s="31"/>
      <c r="C129" s="30"/>
      <c r="D129" s="30"/>
      <c r="E129" s="121" t="s">
        <v>780</v>
      </c>
      <c r="F129" s="30"/>
      <c r="G129" s="30"/>
      <c r="H129" s="30"/>
      <c r="I129" s="30"/>
      <c r="J129" s="30"/>
      <c r="K129" s="30"/>
      <c r="L129" s="46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="2" customFormat="1" ht="12" customHeight="1">
      <c r="A130" s="30"/>
      <c r="B130" s="31"/>
      <c r="C130" s="27" t="s">
        <v>95</v>
      </c>
      <c r="D130" s="30"/>
      <c r="E130" s="30"/>
      <c r="F130" s="30"/>
      <c r="G130" s="30"/>
      <c r="H130" s="30"/>
      <c r="I130" s="30"/>
      <c r="J130" s="30"/>
      <c r="K130" s="30"/>
      <c r="L130" s="46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="2" customFormat="1" ht="16.5" customHeight="1">
      <c r="A131" s="30"/>
      <c r="B131" s="31"/>
      <c r="C131" s="30"/>
      <c r="D131" s="30"/>
      <c r="E131" s="58" t="str">
        <f>E11</f>
        <v>Ústřední topení - 1.2. Pol</v>
      </c>
      <c r="F131" s="30"/>
      <c r="G131" s="30"/>
      <c r="H131" s="30"/>
      <c r="I131" s="30"/>
      <c r="J131" s="30"/>
      <c r="K131" s="30"/>
      <c r="L131" s="46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="2" customFormat="1" ht="6.96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6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="2" customFormat="1" ht="12" customHeight="1">
      <c r="A133" s="30"/>
      <c r="B133" s="31"/>
      <c r="C133" s="27" t="s">
        <v>18</v>
      </c>
      <c r="D133" s="30"/>
      <c r="E133" s="30"/>
      <c r="F133" s="24" t="str">
        <f>F14</f>
        <v xml:space="preserve"> </v>
      </c>
      <c r="G133" s="30"/>
      <c r="H133" s="30"/>
      <c r="I133" s="27" t="s">
        <v>20</v>
      </c>
      <c r="J133" s="60" t="str">
        <f>IF(J14="","",J14)</f>
        <v>31. 1. 2024</v>
      </c>
      <c r="K133" s="30"/>
      <c r="L133" s="46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="2" customFormat="1" ht="6.96" customHeight="1">
      <c r="A134" s="30"/>
      <c r="B134" s="31"/>
      <c r="C134" s="30"/>
      <c r="D134" s="30"/>
      <c r="E134" s="30"/>
      <c r="F134" s="30"/>
      <c r="G134" s="30"/>
      <c r="H134" s="30"/>
      <c r="I134" s="30"/>
      <c r="J134" s="30"/>
      <c r="K134" s="30"/>
      <c r="L134" s="46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="2" customFormat="1" ht="15.15" customHeight="1">
      <c r="A135" s="30"/>
      <c r="B135" s="31"/>
      <c r="C135" s="27" t="s">
        <v>22</v>
      </c>
      <c r="D135" s="30"/>
      <c r="E135" s="30"/>
      <c r="F135" s="24" t="str">
        <f>E17</f>
        <v xml:space="preserve"> </v>
      </c>
      <c r="G135" s="30"/>
      <c r="H135" s="30"/>
      <c r="I135" s="27" t="s">
        <v>26</v>
      </c>
      <c r="J135" s="28" t="str">
        <f>E23</f>
        <v xml:space="preserve"> </v>
      </c>
      <c r="K135" s="30"/>
      <c r="L135" s="46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="2" customFormat="1" ht="15.15" customHeight="1">
      <c r="A136" s="30"/>
      <c r="B136" s="31"/>
      <c r="C136" s="27" t="s">
        <v>25</v>
      </c>
      <c r="D136" s="30"/>
      <c r="E136" s="30"/>
      <c r="F136" s="24" t="str">
        <f>IF(E20="","",E20)</f>
        <v xml:space="preserve"> </v>
      </c>
      <c r="G136" s="30"/>
      <c r="H136" s="30"/>
      <c r="I136" s="27" t="s">
        <v>28</v>
      </c>
      <c r="J136" s="28" t="str">
        <f>E26</f>
        <v xml:space="preserve"> </v>
      </c>
      <c r="K136" s="30"/>
      <c r="L136" s="46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="2" customFormat="1" ht="10.32" customHeight="1">
      <c r="A137" s="30"/>
      <c r="B137" s="31"/>
      <c r="C137" s="30"/>
      <c r="D137" s="30"/>
      <c r="E137" s="30"/>
      <c r="F137" s="30"/>
      <c r="G137" s="30"/>
      <c r="H137" s="30"/>
      <c r="I137" s="30"/>
      <c r="J137" s="30"/>
      <c r="K137" s="30"/>
      <c r="L137" s="46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="11" customFormat="1" ht="29.28" customHeight="1">
      <c r="A138" s="148"/>
      <c r="B138" s="149"/>
      <c r="C138" s="150" t="s">
        <v>124</v>
      </c>
      <c r="D138" s="151" t="s">
        <v>55</v>
      </c>
      <c r="E138" s="151" t="s">
        <v>51</v>
      </c>
      <c r="F138" s="151" t="s">
        <v>52</v>
      </c>
      <c r="G138" s="151" t="s">
        <v>125</v>
      </c>
      <c r="H138" s="151" t="s">
        <v>126</v>
      </c>
      <c r="I138" s="151" t="s">
        <v>127</v>
      </c>
      <c r="J138" s="151" t="s">
        <v>99</v>
      </c>
      <c r="K138" s="152" t="s">
        <v>128</v>
      </c>
      <c r="L138" s="153"/>
      <c r="M138" s="77" t="s">
        <v>1</v>
      </c>
      <c r="N138" s="78" t="s">
        <v>34</v>
      </c>
      <c r="O138" s="78" t="s">
        <v>129</v>
      </c>
      <c r="P138" s="78" t="s">
        <v>130</v>
      </c>
      <c r="Q138" s="78" t="s">
        <v>131</v>
      </c>
      <c r="R138" s="78" t="s">
        <v>132</v>
      </c>
      <c r="S138" s="78" t="s">
        <v>133</v>
      </c>
      <c r="T138" s="79" t="s">
        <v>134</v>
      </c>
      <c r="U138" s="148"/>
      <c r="V138" s="148"/>
      <c r="W138" s="148"/>
      <c r="X138" s="148"/>
      <c r="Y138" s="148"/>
      <c r="Z138" s="148"/>
      <c r="AA138" s="148"/>
      <c r="AB138" s="148"/>
      <c r="AC138" s="148"/>
      <c r="AD138" s="148"/>
      <c r="AE138" s="148"/>
    </row>
    <row r="139" s="2" customFormat="1" ht="22.8" customHeight="1">
      <c r="A139" s="30"/>
      <c r="B139" s="31"/>
      <c r="C139" s="84" t="s">
        <v>135</v>
      </c>
      <c r="D139" s="30"/>
      <c r="E139" s="30"/>
      <c r="F139" s="30"/>
      <c r="G139" s="30"/>
      <c r="H139" s="30"/>
      <c r="I139" s="30"/>
      <c r="J139" s="154">
        <f>BK139</f>
        <v>2370836.3299999996</v>
      </c>
      <c r="K139" s="30"/>
      <c r="L139" s="31"/>
      <c r="M139" s="80"/>
      <c r="N139" s="64"/>
      <c r="O139" s="81"/>
      <c r="P139" s="155">
        <f>P140+P173+P305+P308</f>
        <v>2222.4297790000001</v>
      </c>
      <c r="Q139" s="81"/>
      <c r="R139" s="155">
        <f>R140+R173+R305+R308</f>
        <v>13.363716279999998</v>
      </c>
      <c r="S139" s="81"/>
      <c r="T139" s="156">
        <f>T140+T173+T305+T308</f>
        <v>37.914150000000006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7" t="s">
        <v>69</v>
      </c>
      <c r="AU139" s="17" t="s">
        <v>101</v>
      </c>
      <c r="BK139" s="157">
        <f>BK140+BK173+BK305+BK308</f>
        <v>2370836.3299999996</v>
      </c>
    </row>
    <row r="140" s="12" customFormat="1" ht="25.92" customHeight="1">
      <c r="A140" s="12"/>
      <c r="B140" s="158"/>
      <c r="C140" s="12"/>
      <c r="D140" s="159" t="s">
        <v>69</v>
      </c>
      <c r="E140" s="160" t="s">
        <v>136</v>
      </c>
      <c r="F140" s="160" t="s">
        <v>137</v>
      </c>
      <c r="G140" s="12"/>
      <c r="H140" s="12"/>
      <c r="I140" s="12"/>
      <c r="J140" s="161">
        <f>BK140</f>
        <v>451966.40000000002</v>
      </c>
      <c r="K140" s="12"/>
      <c r="L140" s="158"/>
      <c r="M140" s="162"/>
      <c r="N140" s="163"/>
      <c r="O140" s="163"/>
      <c r="P140" s="164">
        <f>P141+P143+P150+P162+P171</f>
        <v>785.99609999999996</v>
      </c>
      <c r="Q140" s="163"/>
      <c r="R140" s="164">
        <f>R141+R143+R150+R162+R171</f>
        <v>8.170446479999999</v>
      </c>
      <c r="S140" s="163"/>
      <c r="T140" s="165">
        <f>T141+T143+T150+T162+T171</f>
        <v>31.915000000000003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9" t="s">
        <v>74</v>
      </c>
      <c r="AT140" s="166" t="s">
        <v>69</v>
      </c>
      <c r="AU140" s="166" t="s">
        <v>70</v>
      </c>
      <c r="AY140" s="159" t="s">
        <v>138</v>
      </c>
      <c r="BK140" s="167">
        <f>BK141+BK143+BK150+BK162+BK171</f>
        <v>451966.40000000002</v>
      </c>
    </row>
    <row r="141" s="12" customFormat="1" ht="22.8" customHeight="1">
      <c r="A141" s="12"/>
      <c r="B141" s="158"/>
      <c r="C141" s="12"/>
      <c r="D141" s="159" t="s">
        <v>69</v>
      </c>
      <c r="E141" s="168" t="s">
        <v>146</v>
      </c>
      <c r="F141" s="168" t="s">
        <v>790</v>
      </c>
      <c r="G141" s="12"/>
      <c r="H141" s="12"/>
      <c r="I141" s="12"/>
      <c r="J141" s="169">
        <f>BK141</f>
        <v>5532</v>
      </c>
      <c r="K141" s="12"/>
      <c r="L141" s="158"/>
      <c r="M141" s="162"/>
      <c r="N141" s="163"/>
      <c r="O141" s="163"/>
      <c r="P141" s="164">
        <f>P142</f>
        <v>8.0820000000000007</v>
      </c>
      <c r="Q141" s="163"/>
      <c r="R141" s="164">
        <f>R142</f>
        <v>0.31968000000000002</v>
      </c>
      <c r="S141" s="163"/>
      <c r="T141" s="165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9" t="s">
        <v>74</v>
      </c>
      <c r="AT141" s="166" t="s">
        <v>69</v>
      </c>
      <c r="AU141" s="166" t="s">
        <v>74</v>
      </c>
      <c r="AY141" s="159" t="s">
        <v>138</v>
      </c>
      <c r="BK141" s="167">
        <f>BK142</f>
        <v>5532</v>
      </c>
    </row>
    <row r="142" s="2" customFormat="1" ht="24.15" customHeight="1">
      <c r="A142" s="30"/>
      <c r="B142" s="170"/>
      <c r="C142" s="171" t="s">
        <v>74</v>
      </c>
      <c r="D142" s="171" t="s">
        <v>141</v>
      </c>
      <c r="E142" s="172" t="s">
        <v>791</v>
      </c>
      <c r="F142" s="173" t="s">
        <v>792</v>
      </c>
      <c r="G142" s="174" t="s">
        <v>219</v>
      </c>
      <c r="H142" s="175">
        <v>6</v>
      </c>
      <c r="I142" s="176">
        <v>922</v>
      </c>
      <c r="J142" s="176">
        <f>ROUND(I142*H142,2)</f>
        <v>5532</v>
      </c>
      <c r="K142" s="173" t="s">
        <v>145</v>
      </c>
      <c r="L142" s="31"/>
      <c r="M142" s="177" t="s">
        <v>1</v>
      </c>
      <c r="N142" s="178" t="s">
        <v>35</v>
      </c>
      <c r="O142" s="179">
        <v>1.347</v>
      </c>
      <c r="P142" s="179">
        <f>O142*H142</f>
        <v>8.0820000000000007</v>
      </c>
      <c r="Q142" s="179">
        <v>0.053280000000000001</v>
      </c>
      <c r="R142" s="179">
        <f>Q142*H142</f>
        <v>0.31968000000000002</v>
      </c>
      <c r="S142" s="179">
        <v>0</v>
      </c>
      <c r="T142" s="180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1" t="s">
        <v>146</v>
      </c>
      <c r="AT142" s="181" t="s">
        <v>141</v>
      </c>
      <c r="AU142" s="181" t="s">
        <v>78</v>
      </c>
      <c r="AY142" s="17" t="s">
        <v>138</v>
      </c>
      <c r="BE142" s="182">
        <f>IF(N142="základní",J142,0)</f>
        <v>5532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7" t="s">
        <v>74</v>
      </c>
      <c r="BK142" s="182">
        <f>ROUND(I142*H142,2)</f>
        <v>5532</v>
      </c>
      <c r="BL142" s="17" t="s">
        <v>146</v>
      </c>
      <c r="BM142" s="181" t="s">
        <v>793</v>
      </c>
    </row>
    <row r="143" s="12" customFormat="1" ht="22.8" customHeight="1">
      <c r="A143" s="12"/>
      <c r="B143" s="158"/>
      <c r="C143" s="12"/>
      <c r="D143" s="159" t="s">
        <v>69</v>
      </c>
      <c r="E143" s="168" t="s">
        <v>164</v>
      </c>
      <c r="F143" s="168" t="s">
        <v>794</v>
      </c>
      <c r="G143" s="12"/>
      <c r="H143" s="12"/>
      <c r="I143" s="12"/>
      <c r="J143" s="169">
        <f>BK143</f>
        <v>137013.12</v>
      </c>
      <c r="K143" s="12"/>
      <c r="L143" s="158"/>
      <c r="M143" s="162"/>
      <c r="N143" s="163"/>
      <c r="O143" s="163"/>
      <c r="P143" s="164">
        <f>SUM(P144:P149)</f>
        <v>160.78775999999999</v>
      </c>
      <c r="Q143" s="163"/>
      <c r="R143" s="164">
        <f>SUM(R144:R149)</f>
        <v>7.8348497999999989</v>
      </c>
      <c r="S143" s="163"/>
      <c r="T143" s="165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9" t="s">
        <v>74</v>
      </c>
      <c r="AT143" s="166" t="s">
        <v>69</v>
      </c>
      <c r="AU143" s="166" t="s">
        <v>74</v>
      </c>
      <c r="AY143" s="159" t="s">
        <v>138</v>
      </c>
      <c r="BK143" s="167">
        <f>SUM(BK144:BK149)</f>
        <v>137013.12</v>
      </c>
    </row>
    <row r="144" s="2" customFormat="1" ht="24.15" customHeight="1">
      <c r="A144" s="30"/>
      <c r="B144" s="170"/>
      <c r="C144" s="171" t="s">
        <v>78</v>
      </c>
      <c r="D144" s="171" t="s">
        <v>141</v>
      </c>
      <c r="E144" s="172" t="s">
        <v>795</v>
      </c>
      <c r="F144" s="173" t="s">
        <v>796</v>
      </c>
      <c r="G144" s="174" t="s">
        <v>219</v>
      </c>
      <c r="H144" s="175">
        <v>6</v>
      </c>
      <c r="I144" s="176">
        <v>414</v>
      </c>
      <c r="J144" s="176">
        <f>ROUND(I144*H144,2)</f>
        <v>2484</v>
      </c>
      <c r="K144" s="173" t="s">
        <v>145</v>
      </c>
      <c r="L144" s="31"/>
      <c r="M144" s="177" t="s">
        <v>1</v>
      </c>
      <c r="N144" s="178" t="s">
        <v>35</v>
      </c>
      <c r="O144" s="179">
        <v>0.56799999999999995</v>
      </c>
      <c r="P144" s="179">
        <f>O144*H144</f>
        <v>3.4079999999999995</v>
      </c>
      <c r="Q144" s="179">
        <v>0.01</v>
      </c>
      <c r="R144" s="179">
        <f>Q144*H144</f>
        <v>0.059999999999999998</v>
      </c>
      <c r="S144" s="179">
        <v>0</v>
      </c>
      <c r="T144" s="180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1" t="s">
        <v>146</v>
      </c>
      <c r="AT144" s="181" t="s">
        <v>141</v>
      </c>
      <c r="AU144" s="181" t="s">
        <v>78</v>
      </c>
      <c r="AY144" s="17" t="s">
        <v>138</v>
      </c>
      <c r="BE144" s="182">
        <f>IF(N144="základní",J144,0)</f>
        <v>2484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7" t="s">
        <v>74</v>
      </c>
      <c r="BK144" s="182">
        <f>ROUND(I144*H144,2)</f>
        <v>2484</v>
      </c>
      <c r="BL144" s="17" t="s">
        <v>146</v>
      </c>
      <c r="BM144" s="181" t="s">
        <v>797</v>
      </c>
    </row>
    <row r="145" s="2" customFormat="1" ht="21.75" customHeight="1">
      <c r="A145" s="30"/>
      <c r="B145" s="170"/>
      <c r="C145" s="171" t="s">
        <v>87</v>
      </c>
      <c r="D145" s="171" t="s">
        <v>141</v>
      </c>
      <c r="E145" s="172" t="s">
        <v>798</v>
      </c>
      <c r="F145" s="173" t="s">
        <v>799</v>
      </c>
      <c r="G145" s="174" t="s">
        <v>144</v>
      </c>
      <c r="H145" s="175">
        <v>80.459999999999994</v>
      </c>
      <c r="I145" s="176">
        <v>562</v>
      </c>
      <c r="J145" s="176">
        <f>ROUND(I145*H145,2)</f>
        <v>45218.519999999997</v>
      </c>
      <c r="K145" s="173" t="s">
        <v>145</v>
      </c>
      <c r="L145" s="31"/>
      <c r="M145" s="177" t="s">
        <v>1</v>
      </c>
      <c r="N145" s="178" t="s">
        <v>35</v>
      </c>
      <c r="O145" s="179">
        <v>0.624</v>
      </c>
      <c r="P145" s="179">
        <f>O145*H145</f>
        <v>50.207039999999999</v>
      </c>
      <c r="Q145" s="179">
        <v>0.056000000000000001</v>
      </c>
      <c r="R145" s="179">
        <f>Q145*H145</f>
        <v>4.5057599999999995</v>
      </c>
      <c r="S145" s="179">
        <v>0</v>
      </c>
      <c r="T145" s="180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1" t="s">
        <v>146</v>
      </c>
      <c r="AT145" s="181" t="s">
        <v>141</v>
      </c>
      <c r="AU145" s="181" t="s">
        <v>78</v>
      </c>
      <c r="AY145" s="17" t="s">
        <v>138</v>
      </c>
      <c r="BE145" s="182">
        <f>IF(N145="základní",J145,0)</f>
        <v>45218.519999999997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7" t="s">
        <v>74</v>
      </c>
      <c r="BK145" s="182">
        <f>ROUND(I145*H145,2)</f>
        <v>45218.519999999997</v>
      </c>
      <c r="BL145" s="17" t="s">
        <v>146</v>
      </c>
      <c r="BM145" s="181" t="s">
        <v>800</v>
      </c>
    </row>
    <row r="146" s="13" customFormat="1">
      <c r="A146" s="13"/>
      <c r="B146" s="196"/>
      <c r="C146" s="13"/>
      <c r="D146" s="183" t="s">
        <v>186</v>
      </c>
      <c r="E146" s="202" t="s">
        <v>1</v>
      </c>
      <c r="F146" s="197" t="s">
        <v>801</v>
      </c>
      <c r="G146" s="13"/>
      <c r="H146" s="198">
        <v>21.420000000000002</v>
      </c>
      <c r="I146" s="13"/>
      <c r="J146" s="13"/>
      <c r="K146" s="13"/>
      <c r="L146" s="196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2" t="s">
        <v>186</v>
      </c>
      <c r="AU146" s="202" t="s">
        <v>78</v>
      </c>
      <c r="AV146" s="13" t="s">
        <v>78</v>
      </c>
      <c r="AW146" s="13" t="s">
        <v>27</v>
      </c>
      <c r="AX146" s="13" t="s">
        <v>70</v>
      </c>
      <c r="AY146" s="202" t="s">
        <v>138</v>
      </c>
    </row>
    <row r="147" s="13" customFormat="1">
      <c r="A147" s="13"/>
      <c r="B147" s="196"/>
      <c r="C147" s="13"/>
      <c r="D147" s="183" t="s">
        <v>186</v>
      </c>
      <c r="E147" s="202" t="s">
        <v>1</v>
      </c>
      <c r="F147" s="197" t="s">
        <v>802</v>
      </c>
      <c r="G147" s="13"/>
      <c r="H147" s="198">
        <v>59.039999999999999</v>
      </c>
      <c r="I147" s="13"/>
      <c r="J147" s="13"/>
      <c r="K147" s="13"/>
      <c r="L147" s="196"/>
      <c r="M147" s="199"/>
      <c r="N147" s="200"/>
      <c r="O147" s="200"/>
      <c r="P147" s="200"/>
      <c r="Q147" s="200"/>
      <c r="R147" s="200"/>
      <c r="S147" s="200"/>
      <c r="T147" s="20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2" t="s">
        <v>186</v>
      </c>
      <c r="AU147" s="202" t="s">
        <v>78</v>
      </c>
      <c r="AV147" s="13" t="s">
        <v>78</v>
      </c>
      <c r="AW147" s="13" t="s">
        <v>27</v>
      </c>
      <c r="AX147" s="13" t="s">
        <v>70</v>
      </c>
      <c r="AY147" s="202" t="s">
        <v>138</v>
      </c>
    </row>
    <row r="148" s="14" customFormat="1">
      <c r="A148" s="14"/>
      <c r="B148" s="203"/>
      <c r="C148" s="14"/>
      <c r="D148" s="183" t="s">
        <v>186</v>
      </c>
      <c r="E148" s="204" t="s">
        <v>1</v>
      </c>
      <c r="F148" s="205" t="s">
        <v>392</v>
      </c>
      <c r="G148" s="14"/>
      <c r="H148" s="206">
        <v>80.460000000000008</v>
      </c>
      <c r="I148" s="14"/>
      <c r="J148" s="14"/>
      <c r="K148" s="14"/>
      <c r="L148" s="203"/>
      <c r="M148" s="207"/>
      <c r="N148" s="208"/>
      <c r="O148" s="208"/>
      <c r="P148" s="208"/>
      <c r="Q148" s="208"/>
      <c r="R148" s="208"/>
      <c r="S148" s="208"/>
      <c r="T148" s="20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4" t="s">
        <v>186</v>
      </c>
      <c r="AU148" s="204" t="s">
        <v>78</v>
      </c>
      <c r="AV148" s="14" t="s">
        <v>146</v>
      </c>
      <c r="AW148" s="14" t="s">
        <v>27</v>
      </c>
      <c r="AX148" s="14" t="s">
        <v>74</v>
      </c>
      <c r="AY148" s="204" t="s">
        <v>138</v>
      </c>
    </row>
    <row r="149" s="2" customFormat="1" ht="24.15" customHeight="1">
      <c r="A149" s="30"/>
      <c r="B149" s="170"/>
      <c r="C149" s="171" t="s">
        <v>146</v>
      </c>
      <c r="D149" s="171" t="s">
        <v>141</v>
      </c>
      <c r="E149" s="172" t="s">
        <v>803</v>
      </c>
      <c r="F149" s="173" t="s">
        <v>804</v>
      </c>
      <c r="G149" s="174" t="s">
        <v>144</v>
      </c>
      <c r="H149" s="175">
        <v>80.459999999999994</v>
      </c>
      <c r="I149" s="176">
        <v>1110</v>
      </c>
      <c r="J149" s="176">
        <f>ROUND(I149*H149,2)</f>
        <v>89310.600000000006</v>
      </c>
      <c r="K149" s="173" t="s">
        <v>145</v>
      </c>
      <c r="L149" s="31"/>
      <c r="M149" s="177" t="s">
        <v>1</v>
      </c>
      <c r="N149" s="178" t="s">
        <v>35</v>
      </c>
      <c r="O149" s="179">
        <v>1.3320000000000001</v>
      </c>
      <c r="P149" s="179">
        <f>O149*H149</f>
        <v>107.17272</v>
      </c>
      <c r="Q149" s="179">
        <v>0.040629999999999999</v>
      </c>
      <c r="R149" s="179">
        <f>Q149*H149</f>
        <v>3.2690897999999997</v>
      </c>
      <c r="S149" s="179">
        <v>0</v>
      </c>
      <c r="T149" s="180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1" t="s">
        <v>146</v>
      </c>
      <c r="AT149" s="181" t="s">
        <v>141</v>
      </c>
      <c r="AU149" s="181" t="s">
        <v>78</v>
      </c>
      <c r="AY149" s="17" t="s">
        <v>138</v>
      </c>
      <c r="BE149" s="182">
        <f>IF(N149="základní",J149,0)</f>
        <v>89310.600000000006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7" t="s">
        <v>74</v>
      </c>
      <c r="BK149" s="182">
        <f>ROUND(I149*H149,2)</f>
        <v>89310.600000000006</v>
      </c>
      <c r="BL149" s="17" t="s">
        <v>146</v>
      </c>
      <c r="BM149" s="181" t="s">
        <v>805</v>
      </c>
    </row>
    <row r="150" s="12" customFormat="1" ht="22.8" customHeight="1">
      <c r="A150" s="12"/>
      <c r="B150" s="158"/>
      <c r="C150" s="12"/>
      <c r="D150" s="159" t="s">
        <v>69</v>
      </c>
      <c r="E150" s="168" t="s">
        <v>139</v>
      </c>
      <c r="F150" s="168" t="s">
        <v>140</v>
      </c>
      <c r="G150" s="12"/>
      <c r="H150" s="12"/>
      <c r="I150" s="12"/>
      <c r="J150" s="169">
        <f>BK150</f>
        <v>175613.66</v>
      </c>
      <c r="K150" s="12"/>
      <c r="L150" s="158"/>
      <c r="M150" s="162"/>
      <c r="N150" s="163"/>
      <c r="O150" s="163"/>
      <c r="P150" s="164">
        <f>SUM(P151:P161)</f>
        <v>401.80763599999995</v>
      </c>
      <c r="Q150" s="163"/>
      <c r="R150" s="164">
        <f>SUM(R151:R161)</f>
        <v>0.015916679999999999</v>
      </c>
      <c r="S150" s="163"/>
      <c r="T150" s="165">
        <f>SUM(T151:T161)</f>
        <v>31.915000000000003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9" t="s">
        <v>74</v>
      </c>
      <c r="AT150" s="166" t="s">
        <v>69</v>
      </c>
      <c r="AU150" s="166" t="s">
        <v>74</v>
      </c>
      <c r="AY150" s="159" t="s">
        <v>138</v>
      </c>
      <c r="BK150" s="167">
        <f>SUM(BK151:BK161)</f>
        <v>175613.66</v>
      </c>
    </row>
    <row r="151" s="2" customFormat="1" ht="33" customHeight="1">
      <c r="A151" s="30"/>
      <c r="B151" s="170"/>
      <c r="C151" s="171" t="s">
        <v>160</v>
      </c>
      <c r="D151" s="171" t="s">
        <v>141</v>
      </c>
      <c r="E151" s="172" t="s">
        <v>142</v>
      </c>
      <c r="F151" s="173" t="s">
        <v>143</v>
      </c>
      <c r="G151" s="174" t="s">
        <v>144</v>
      </c>
      <c r="H151" s="175">
        <v>25</v>
      </c>
      <c r="I151" s="176">
        <v>64.799999999999997</v>
      </c>
      <c r="J151" s="176">
        <f>ROUND(I151*H151,2)</f>
        <v>1620</v>
      </c>
      <c r="K151" s="173" t="s">
        <v>145</v>
      </c>
      <c r="L151" s="31"/>
      <c r="M151" s="177" t="s">
        <v>1</v>
      </c>
      <c r="N151" s="178" t="s">
        <v>35</v>
      </c>
      <c r="O151" s="179">
        <v>0.105</v>
      </c>
      <c r="P151" s="179">
        <f>O151*H151</f>
        <v>2.625</v>
      </c>
      <c r="Q151" s="179">
        <v>0.00012999999999999999</v>
      </c>
      <c r="R151" s="179">
        <f>Q151*H151</f>
        <v>0.0032499999999999999</v>
      </c>
      <c r="S151" s="179">
        <v>0</v>
      </c>
      <c r="T151" s="180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81" t="s">
        <v>146</v>
      </c>
      <c r="AT151" s="181" t="s">
        <v>141</v>
      </c>
      <c r="AU151" s="181" t="s">
        <v>78</v>
      </c>
      <c r="AY151" s="17" t="s">
        <v>138</v>
      </c>
      <c r="BE151" s="182">
        <f>IF(N151="základní",J151,0)</f>
        <v>1620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7" t="s">
        <v>74</v>
      </c>
      <c r="BK151" s="182">
        <f>ROUND(I151*H151,2)</f>
        <v>1620</v>
      </c>
      <c r="BL151" s="17" t="s">
        <v>146</v>
      </c>
      <c r="BM151" s="181" t="s">
        <v>806</v>
      </c>
    </row>
    <row r="152" s="2" customFormat="1" ht="24.15" customHeight="1">
      <c r="A152" s="30"/>
      <c r="B152" s="170"/>
      <c r="C152" s="171" t="s">
        <v>164</v>
      </c>
      <c r="D152" s="171" t="s">
        <v>141</v>
      </c>
      <c r="E152" s="172" t="s">
        <v>148</v>
      </c>
      <c r="F152" s="173" t="s">
        <v>149</v>
      </c>
      <c r="G152" s="174" t="s">
        <v>144</v>
      </c>
      <c r="H152" s="175">
        <v>316.66699999999997</v>
      </c>
      <c r="I152" s="176">
        <v>145</v>
      </c>
      <c r="J152" s="176">
        <f>ROUND(I152*H152,2)</f>
        <v>45916.720000000001</v>
      </c>
      <c r="K152" s="173" t="s">
        <v>145</v>
      </c>
      <c r="L152" s="31"/>
      <c r="M152" s="177" t="s">
        <v>1</v>
      </c>
      <c r="N152" s="178" t="s">
        <v>35</v>
      </c>
      <c r="O152" s="179">
        <v>0.308</v>
      </c>
      <c r="P152" s="179">
        <f>O152*H152</f>
        <v>97.533435999999995</v>
      </c>
      <c r="Q152" s="179">
        <v>4.0000000000000003E-05</v>
      </c>
      <c r="R152" s="179">
        <f>Q152*H152</f>
        <v>0.01266668</v>
      </c>
      <c r="S152" s="179">
        <v>0</v>
      </c>
      <c r="T152" s="180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81" t="s">
        <v>146</v>
      </c>
      <c r="AT152" s="181" t="s">
        <v>141</v>
      </c>
      <c r="AU152" s="181" t="s">
        <v>78</v>
      </c>
      <c r="AY152" s="17" t="s">
        <v>138</v>
      </c>
      <c r="BE152" s="182">
        <f>IF(N152="základní",J152,0)</f>
        <v>45916.720000000001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7" t="s">
        <v>74</v>
      </c>
      <c r="BK152" s="182">
        <f>ROUND(I152*H152,2)</f>
        <v>45916.720000000001</v>
      </c>
      <c r="BL152" s="17" t="s">
        <v>146</v>
      </c>
      <c r="BM152" s="181" t="s">
        <v>807</v>
      </c>
    </row>
    <row r="153" s="2" customFormat="1" ht="16.5" customHeight="1">
      <c r="A153" s="30"/>
      <c r="B153" s="170"/>
      <c r="C153" s="171" t="s">
        <v>174</v>
      </c>
      <c r="D153" s="171" t="s">
        <v>141</v>
      </c>
      <c r="E153" s="172" t="s">
        <v>808</v>
      </c>
      <c r="F153" s="173" t="s">
        <v>809</v>
      </c>
      <c r="G153" s="174" t="s">
        <v>144</v>
      </c>
      <c r="H153" s="175">
        <v>950</v>
      </c>
      <c r="I153" s="176">
        <v>4.1699999999999999</v>
      </c>
      <c r="J153" s="176">
        <f>ROUND(I153*H153,2)</f>
        <v>3961.5</v>
      </c>
      <c r="K153" s="173" t="s">
        <v>145</v>
      </c>
      <c r="L153" s="31"/>
      <c r="M153" s="177" t="s">
        <v>1</v>
      </c>
      <c r="N153" s="178" t="s">
        <v>35</v>
      </c>
      <c r="O153" s="179">
        <v>0.0089999999999999993</v>
      </c>
      <c r="P153" s="179">
        <f>O153*H153</f>
        <v>8.5499999999999989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1" t="s">
        <v>146</v>
      </c>
      <c r="AT153" s="181" t="s">
        <v>141</v>
      </c>
      <c r="AU153" s="181" t="s">
        <v>78</v>
      </c>
      <c r="AY153" s="17" t="s">
        <v>138</v>
      </c>
      <c r="BE153" s="182">
        <f>IF(N153="základní",J153,0)</f>
        <v>3961.5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7" t="s">
        <v>74</v>
      </c>
      <c r="BK153" s="182">
        <f>ROUND(I153*H153,2)</f>
        <v>3961.5</v>
      </c>
      <c r="BL153" s="17" t="s">
        <v>146</v>
      </c>
      <c r="BM153" s="181" t="s">
        <v>810</v>
      </c>
    </row>
    <row r="154" s="2" customFormat="1" ht="24.15" customHeight="1">
      <c r="A154" s="30"/>
      <c r="B154" s="170"/>
      <c r="C154" s="171" t="s">
        <v>180</v>
      </c>
      <c r="D154" s="171" t="s">
        <v>141</v>
      </c>
      <c r="E154" s="172" t="s">
        <v>811</v>
      </c>
      <c r="F154" s="173" t="s">
        <v>812</v>
      </c>
      <c r="G154" s="174" t="s">
        <v>219</v>
      </c>
      <c r="H154" s="175">
        <v>6</v>
      </c>
      <c r="I154" s="176">
        <v>237</v>
      </c>
      <c r="J154" s="176">
        <f>ROUND(I154*H154,2)</f>
        <v>1422</v>
      </c>
      <c r="K154" s="173" t="s">
        <v>145</v>
      </c>
      <c r="L154" s="31"/>
      <c r="M154" s="177" t="s">
        <v>1</v>
      </c>
      <c r="N154" s="178" t="s">
        <v>35</v>
      </c>
      <c r="O154" s="179">
        <v>0.56000000000000005</v>
      </c>
      <c r="P154" s="179">
        <f>O154*H154</f>
        <v>3.3600000000000003</v>
      </c>
      <c r="Q154" s="179">
        <v>0</v>
      </c>
      <c r="R154" s="179">
        <f>Q154*H154</f>
        <v>0</v>
      </c>
      <c r="S154" s="179">
        <v>0.049000000000000002</v>
      </c>
      <c r="T154" s="180">
        <f>S154*H154</f>
        <v>0.29400000000000004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81" t="s">
        <v>146</v>
      </c>
      <c r="AT154" s="181" t="s">
        <v>141</v>
      </c>
      <c r="AU154" s="181" t="s">
        <v>78</v>
      </c>
      <c r="AY154" s="17" t="s">
        <v>138</v>
      </c>
      <c r="BE154" s="182">
        <f>IF(N154="základní",J154,0)</f>
        <v>1422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7" t="s">
        <v>74</v>
      </c>
      <c r="BK154" s="182">
        <f>ROUND(I154*H154,2)</f>
        <v>1422</v>
      </c>
      <c r="BL154" s="17" t="s">
        <v>146</v>
      </c>
      <c r="BM154" s="181" t="s">
        <v>813</v>
      </c>
    </row>
    <row r="155" s="2" customFormat="1" ht="24.15" customHeight="1">
      <c r="A155" s="30"/>
      <c r="B155" s="170"/>
      <c r="C155" s="171" t="s">
        <v>139</v>
      </c>
      <c r="D155" s="171" t="s">
        <v>141</v>
      </c>
      <c r="E155" s="172" t="s">
        <v>814</v>
      </c>
      <c r="F155" s="173" t="s">
        <v>815</v>
      </c>
      <c r="G155" s="174" t="s">
        <v>177</v>
      </c>
      <c r="H155" s="175">
        <v>119.40000000000001</v>
      </c>
      <c r="I155" s="176">
        <v>283</v>
      </c>
      <c r="J155" s="176">
        <f>ROUND(I155*H155,2)</f>
        <v>33790.199999999997</v>
      </c>
      <c r="K155" s="173" t="s">
        <v>145</v>
      </c>
      <c r="L155" s="31"/>
      <c r="M155" s="177" t="s">
        <v>1</v>
      </c>
      <c r="N155" s="178" t="s">
        <v>35</v>
      </c>
      <c r="O155" s="179">
        <v>0.66800000000000004</v>
      </c>
      <c r="P155" s="179">
        <f>O155*H155</f>
        <v>79.759200000000007</v>
      </c>
      <c r="Q155" s="179">
        <v>0</v>
      </c>
      <c r="R155" s="179">
        <f>Q155*H155</f>
        <v>0</v>
      </c>
      <c r="S155" s="179">
        <v>0.040000000000000001</v>
      </c>
      <c r="T155" s="180">
        <f>S155*H155</f>
        <v>4.7760000000000007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1" t="s">
        <v>146</v>
      </c>
      <c r="AT155" s="181" t="s">
        <v>141</v>
      </c>
      <c r="AU155" s="181" t="s">
        <v>78</v>
      </c>
      <c r="AY155" s="17" t="s">
        <v>138</v>
      </c>
      <c r="BE155" s="182">
        <f>IF(N155="základní",J155,0)</f>
        <v>33790.199999999997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7" t="s">
        <v>74</v>
      </c>
      <c r="BK155" s="182">
        <f>ROUND(I155*H155,2)</f>
        <v>33790.199999999997</v>
      </c>
      <c r="BL155" s="17" t="s">
        <v>146</v>
      </c>
      <c r="BM155" s="181" t="s">
        <v>816</v>
      </c>
    </row>
    <row r="156" s="2" customFormat="1" ht="24.15" customHeight="1">
      <c r="A156" s="30"/>
      <c r="B156" s="170"/>
      <c r="C156" s="171" t="s">
        <v>192</v>
      </c>
      <c r="D156" s="171" t="s">
        <v>141</v>
      </c>
      <c r="E156" s="172" t="s">
        <v>817</v>
      </c>
      <c r="F156" s="173" t="s">
        <v>818</v>
      </c>
      <c r="G156" s="174" t="s">
        <v>177</v>
      </c>
      <c r="H156" s="175">
        <v>169</v>
      </c>
      <c r="I156" s="176">
        <v>344</v>
      </c>
      <c r="J156" s="176">
        <f>ROUND(I156*H156,2)</f>
        <v>58136</v>
      </c>
      <c r="K156" s="173" t="s">
        <v>145</v>
      </c>
      <c r="L156" s="31"/>
      <c r="M156" s="177" t="s">
        <v>1</v>
      </c>
      <c r="N156" s="178" t="s">
        <v>35</v>
      </c>
      <c r="O156" s="179">
        <v>0.81200000000000006</v>
      </c>
      <c r="P156" s="179">
        <f>O156*H156</f>
        <v>137.22800000000001</v>
      </c>
      <c r="Q156" s="179">
        <v>0</v>
      </c>
      <c r="R156" s="179">
        <f>Q156*H156</f>
        <v>0</v>
      </c>
      <c r="S156" s="179">
        <v>0.081000000000000003</v>
      </c>
      <c r="T156" s="180">
        <f>S156*H156</f>
        <v>13.689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81" t="s">
        <v>146</v>
      </c>
      <c r="AT156" s="181" t="s">
        <v>141</v>
      </c>
      <c r="AU156" s="181" t="s">
        <v>78</v>
      </c>
      <c r="AY156" s="17" t="s">
        <v>138</v>
      </c>
      <c r="BE156" s="182">
        <f>IF(N156="základní",J156,0)</f>
        <v>58136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7" t="s">
        <v>74</v>
      </c>
      <c r="BK156" s="182">
        <f>ROUND(I156*H156,2)</f>
        <v>58136</v>
      </c>
      <c r="BL156" s="17" t="s">
        <v>146</v>
      </c>
      <c r="BM156" s="181" t="s">
        <v>819</v>
      </c>
    </row>
    <row r="157" s="2" customFormat="1" ht="24.15" customHeight="1">
      <c r="A157" s="30"/>
      <c r="B157" s="170"/>
      <c r="C157" s="171" t="s">
        <v>196</v>
      </c>
      <c r="D157" s="171" t="s">
        <v>141</v>
      </c>
      <c r="E157" s="172" t="s">
        <v>820</v>
      </c>
      <c r="F157" s="173" t="s">
        <v>821</v>
      </c>
      <c r="G157" s="174" t="s">
        <v>177</v>
      </c>
      <c r="H157" s="175">
        <v>288.39999999999998</v>
      </c>
      <c r="I157" s="176">
        <v>76.099999999999994</v>
      </c>
      <c r="J157" s="176">
        <f>ROUND(I157*H157,2)</f>
        <v>21947.240000000002</v>
      </c>
      <c r="K157" s="173" t="s">
        <v>145</v>
      </c>
      <c r="L157" s="31"/>
      <c r="M157" s="177" t="s">
        <v>1</v>
      </c>
      <c r="N157" s="178" t="s">
        <v>35</v>
      </c>
      <c r="O157" s="179">
        <v>0.17999999999999999</v>
      </c>
      <c r="P157" s="179">
        <f>O157*H157</f>
        <v>51.911999999999992</v>
      </c>
      <c r="Q157" s="179">
        <v>0</v>
      </c>
      <c r="R157" s="179">
        <f>Q157*H157</f>
        <v>0</v>
      </c>
      <c r="S157" s="179">
        <v>0.040000000000000001</v>
      </c>
      <c r="T157" s="180">
        <f>S157*H157</f>
        <v>11.536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81" t="s">
        <v>146</v>
      </c>
      <c r="AT157" s="181" t="s">
        <v>141</v>
      </c>
      <c r="AU157" s="181" t="s">
        <v>78</v>
      </c>
      <c r="AY157" s="17" t="s">
        <v>138</v>
      </c>
      <c r="BE157" s="182">
        <f>IF(N157="základní",J157,0)</f>
        <v>21947.240000000002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7" t="s">
        <v>74</v>
      </c>
      <c r="BK157" s="182">
        <f>ROUND(I157*H157,2)</f>
        <v>21947.240000000002</v>
      </c>
      <c r="BL157" s="17" t="s">
        <v>146</v>
      </c>
      <c r="BM157" s="181" t="s">
        <v>822</v>
      </c>
    </row>
    <row r="158" s="13" customFormat="1">
      <c r="A158" s="13"/>
      <c r="B158" s="196"/>
      <c r="C158" s="13"/>
      <c r="D158" s="183" t="s">
        <v>186</v>
      </c>
      <c r="E158" s="202" t="s">
        <v>1</v>
      </c>
      <c r="F158" s="197" t="s">
        <v>823</v>
      </c>
      <c r="G158" s="13"/>
      <c r="H158" s="198">
        <v>119.40000000000001</v>
      </c>
      <c r="I158" s="13"/>
      <c r="J158" s="13"/>
      <c r="K158" s="13"/>
      <c r="L158" s="196"/>
      <c r="M158" s="199"/>
      <c r="N158" s="200"/>
      <c r="O158" s="200"/>
      <c r="P158" s="200"/>
      <c r="Q158" s="200"/>
      <c r="R158" s="200"/>
      <c r="S158" s="200"/>
      <c r="T158" s="20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2" t="s">
        <v>186</v>
      </c>
      <c r="AU158" s="202" t="s">
        <v>78</v>
      </c>
      <c r="AV158" s="13" t="s">
        <v>78</v>
      </c>
      <c r="AW158" s="13" t="s">
        <v>27</v>
      </c>
      <c r="AX158" s="13" t="s">
        <v>70</v>
      </c>
      <c r="AY158" s="202" t="s">
        <v>138</v>
      </c>
    </row>
    <row r="159" s="13" customFormat="1">
      <c r="A159" s="13"/>
      <c r="B159" s="196"/>
      <c r="C159" s="13"/>
      <c r="D159" s="183" t="s">
        <v>186</v>
      </c>
      <c r="E159" s="202" t="s">
        <v>1</v>
      </c>
      <c r="F159" s="197" t="s">
        <v>824</v>
      </c>
      <c r="G159" s="13"/>
      <c r="H159" s="198">
        <v>169</v>
      </c>
      <c r="I159" s="13"/>
      <c r="J159" s="13"/>
      <c r="K159" s="13"/>
      <c r="L159" s="196"/>
      <c r="M159" s="199"/>
      <c r="N159" s="200"/>
      <c r="O159" s="200"/>
      <c r="P159" s="200"/>
      <c r="Q159" s="200"/>
      <c r="R159" s="200"/>
      <c r="S159" s="200"/>
      <c r="T159" s="20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2" t="s">
        <v>186</v>
      </c>
      <c r="AU159" s="202" t="s">
        <v>78</v>
      </c>
      <c r="AV159" s="13" t="s">
        <v>78</v>
      </c>
      <c r="AW159" s="13" t="s">
        <v>27</v>
      </c>
      <c r="AX159" s="13" t="s">
        <v>70</v>
      </c>
      <c r="AY159" s="202" t="s">
        <v>138</v>
      </c>
    </row>
    <row r="160" s="14" customFormat="1">
      <c r="A160" s="14"/>
      <c r="B160" s="203"/>
      <c r="C160" s="14"/>
      <c r="D160" s="183" t="s">
        <v>186</v>
      </c>
      <c r="E160" s="204" t="s">
        <v>1</v>
      </c>
      <c r="F160" s="205" t="s">
        <v>392</v>
      </c>
      <c r="G160" s="14"/>
      <c r="H160" s="206">
        <v>288.39999999999998</v>
      </c>
      <c r="I160" s="14"/>
      <c r="J160" s="14"/>
      <c r="K160" s="14"/>
      <c r="L160" s="203"/>
      <c r="M160" s="207"/>
      <c r="N160" s="208"/>
      <c r="O160" s="208"/>
      <c r="P160" s="208"/>
      <c r="Q160" s="208"/>
      <c r="R160" s="208"/>
      <c r="S160" s="208"/>
      <c r="T160" s="20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4" t="s">
        <v>186</v>
      </c>
      <c r="AU160" s="204" t="s">
        <v>78</v>
      </c>
      <c r="AV160" s="14" t="s">
        <v>146</v>
      </c>
      <c r="AW160" s="14" t="s">
        <v>27</v>
      </c>
      <c r="AX160" s="14" t="s">
        <v>74</v>
      </c>
      <c r="AY160" s="204" t="s">
        <v>138</v>
      </c>
    </row>
    <row r="161" s="2" customFormat="1" ht="24.15" customHeight="1">
      <c r="A161" s="30"/>
      <c r="B161" s="170"/>
      <c r="C161" s="171" t="s">
        <v>8</v>
      </c>
      <c r="D161" s="171" t="s">
        <v>141</v>
      </c>
      <c r="E161" s="172" t="s">
        <v>825</v>
      </c>
      <c r="F161" s="173" t="s">
        <v>826</v>
      </c>
      <c r="G161" s="174" t="s">
        <v>177</v>
      </c>
      <c r="H161" s="175">
        <v>20</v>
      </c>
      <c r="I161" s="176">
        <v>441</v>
      </c>
      <c r="J161" s="176">
        <f>ROUND(I161*H161,2)</f>
        <v>8820</v>
      </c>
      <c r="K161" s="173" t="s">
        <v>145</v>
      </c>
      <c r="L161" s="31"/>
      <c r="M161" s="177" t="s">
        <v>1</v>
      </c>
      <c r="N161" s="178" t="s">
        <v>35</v>
      </c>
      <c r="O161" s="179">
        <v>1.042</v>
      </c>
      <c r="P161" s="179">
        <f>O161*H161</f>
        <v>20.84</v>
      </c>
      <c r="Q161" s="179">
        <v>0</v>
      </c>
      <c r="R161" s="179">
        <f>Q161*H161</f>
        <v>0</v>
      </c>
      <c r="S161" s="179">
        <v>0.081000000000000003</v>
      </c>
      <c r="T161" s="180">
        <f>S161*H161</f>
        <v>1.6200000000000001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81" t="s">
        <v>146</v>
      </c>
      <c r="AT161" s="181" t="s">
        <v>141</v>
      </c>
      <c r="AU161" s="181" t="s">
        <v>78</v>
      </c>
      <c r="AY161" s="17" t="s">
        <v>138</v>
      </c>
      <c r="BE161" s="182">
        <f>IF(N161="základní",J161,0)</f>
        <v>8820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7" t="s">
        <v>74</v>
      </c>
      <c r="BK161" s="182">
        <f>ROUND(I161*H161,2)</f>
        <v>8820</v>
      </c>
      <c r="BL161" s="17" t="s">
        <v>146</v>
      </c>
      <c r="BM161" s="181" t="s">
        <v>827</v>
      </c>
    </row>
    <row r="162" s="12" customFormat="1" ht="22.8" customHeight="1">
      <c r="A162" s="12"/>
      <c r="B162" s="158"/>
      <c r="C162" s="12"/>
      <c r="D162" s="159" t="s">
        <v>69</v>
      </c>
      <c r="E162" s="168" t="s">
        <v>151</v>
      </c>
      <c r="F162" s="168" t="s">
        <v>152</v>
      </c>
      <c r="G162" s="12"/>
      <c r="H162" s="12"/>
      <c r="I162" s="12"/>
      <c r="J162" s="169">
        <f>BK162</f>
        <v>130155.63000000001</v>
      </c>
      <c r="K162" s="12"/>
      <c r="L162" s="158"/>
      <c r="M162" s="162"/>
      <c r="N162" s="163"/>
      <c r="O162" s="163"/>
      <c r="P162" s="164">
        <f>SUM(P163:P170)</f>
        <v>211.97717400000002</v>
      </c>
      <c r="Q162" s="163"/>
      <c r="R162" s="164">
        <f>SUM(R163:R170)</f>
        <v>0</v>
      </c>
      <c r="S162" s="163"/>
      <c r="T162" s="165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9" t="s">
        <v>74</v>
      </c>
      <c r="AT162" s="166" t="s">
        <v>69</v>
      </c>
      <c r="AU162" s="166" t="s">
        <v>74</v>
      </c>
      <c r="AY162" s="159" t="s">
        <v>138</v>
      </c>
      <c r="BK162" s="167">
        <f>SUM(BK163:BK170)</f>
        <v>130155.63000000001</v>
      </c>
    </row>
    <row r="163" s="2" customFormat="1" ht="24.15" customHeight="1">
      <c r="A163" s="30"/>
      <c r="B163" s="170"/>
      <c r="C163" s="171" t="s">
        <v>203</v>
      </c>
      <c r="D163" s="171" t="s">
        <v>141</v>
      </c>
      <c r="E163" s="172" t="s">
        <v>153</v>
      </c>
      <c r="F163" s="173" t="s">
        <v>154</v>
      </c>
      <c r="G163" s="174" t="s">
        <v>155</v>
      </c>
      <c r="H163" s="175">
        <v>37.914000000000001</v>
      </c>
      <c r="I163" s="176">
        <v>2250</v>
      </c>
      <c r="J163" s="176">
        <f>ROUND(I163*H163,2)</f>
        <v>85306.5</v>
      </c>
      <c r="K163" s="173" t="s">
        <v>145</v>
      </c>
      <c r="L163" s="31"/>
      <c r="M163" s="177" t="s">
        <v>1</v>
      </c>
      <c r="N163" s="178" t="s">
        <v>35</v>
      </c>
      <c r="O163" s="179">
        <v>5.46</v>
      </c>
      <c r="P163" s="179">
        <f>O163*H163</f>
        <v>207.01044000000002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81" t="s">
        <v>146</v>
      </c>
      <c r="AT163" s="181" t="s">
        <v>141</v>
      </c>
      <c r="AU163" s="181" t="s">
        <v>78</v>
      </c>
      <c r="AY163" s="17" t="s">
        <v>138</v>
      </c>
      <c r="BE163" s="182">
        <f>IF(N163="základní",J163,0)</f>
        <v>85306.5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7" t="s">
        <v>74</v>
      </c>
      <c r="BK163" s="182">
        <f>ROUND(I163*H163,2)</f>
        <v>85306.5</v>
      </c>
      <c r="BL163" s="17" t="s">
        <v>146</v>
      </c>
      <c r="BM163" s="181" t="s">
        <v>828</v>
      </c>
    </row>
    <row r="164" s="2" customFormat="1" ht="24.15" customHeight="1">
      <c r="A164" s="30"/>
      <c r="B164" s="170"/>
      <c r="C164" s="171" t="s">
        <v>207</v>
      </c>
      <c r="D164" s="171" t="s">
        <v>141</v>
      </c>
      <c r="E164" s="172" t="s">
        <v>157</v>
      </c>
      <c r="F164" s="173" t="s">
        <v>158</v>
      </c>
      <c r="G164" s="174" t="s">
        <v>155</v>
      </c>
      <c r="H164" s="175">
        <v>37.914000000000001</v>
      </c>
      <c r="I164" s="176">
        <v>296</v>
      </c>
      <c r="J164" s="176">
        <f>ROUND(I164*H164,2)</f>
        <v>11222.540000000001</v>
      </c>
      <c r="K164" s="173" t="s">
        <v>145</v>
      </c>
      <c r="L164" s="31"/>
      <c r="M164" s="177" t="s">
        <v>1</v>
      </c>
      <c r="N164" s="178" t="s">
        <v>35</v>
      </c>
      <c r="O164" s="179">
        <v>0.125</v>
      </c>
      <c r="P164" s="179">
        <f>O164*H164</f>
        <v>4.7392500000000002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81" t="s">
        <v>146</v>
      </c>
      <c r="AT164" s="181" t="s">
        <v>141</v>
      </c>
      <c r="AU164" s="181" t="s">
        <v>78</v>
      </c>
      <c r="AY164" s="17" t="s">
        <v>138</v>
      </c>
      <c r="BE164" s="182">
        <f>IF(N164="základní",J164,0)</f>
        <v>11222.540000000001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7" t="s">
        <v>74</v>
      </c>
      <c r="BK164" s="182">
        <f>ROUND(I164*H164,2)</f>
        <v>11222.540000000001</v>
      </c>
      <c r="BL164" s="17" t="s">
        <v>146</v>
      </c>
      <c r="BM164" s="181" t="s">
        <v>829</v>
      </c>
    </row>
    <row r="165" s="2" customFormat="1" ht="24.15" customHeight="1">
      <c r="A165" s="30"/>
      <c r="B165" s="170"/>
      <c r="C165" s="171" t="s">
        <v>211</v>
      </c>
      <c r="D165" s="171" t="s">
        <v>141</v>
      </c>
      <c r="E165" s="172" t="s">
        <v>161</v>
      </c>
      <c r="F165" s="173" t="s">
        <v>162</v>
      </c>
      <c r="G165" s="174" t="s">
        <v>155</v>
      </c>
      <c r="H165" s="175">
        <v>37.914000000000001</v>
      </c>
      <c r="I165" s="176">
        <v>12.9</v>
      </c>
      <c r="J165" s="176">
        <f>ROUND(I165*H165,2)</f>
        <v>489.08999999999998</v>
      </c>
      <c r="K165" s="173" t="s">
        <v>145</v>
      </c>
      <c r="L165" s="31"/>
      <c r="M165" s="177" t="s">
        <v>1</v>
      </c>
      <c r="N165" s="178" t="s">
        <v>35</v>
      </c>
      <c r="O165" s="179">
        <v>0.0060000000000000001</v>
      </c>
      <c r="P165" s="179">
        <f>O165*H165</f>
        <v>0.22748400000000002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81" t="s">
        <v>146</v>
      </c>
      <c r="AT165" s="181" t="s">
        <v>141</v>
      </c>
      <c r="AU165" s="181" t="s">
        <v>78</v>
      </c>
      <c r="AY165" s="17" t="s">
        <v>138</v>
      </c>
      <c r="BE165" s="182">
        <f>IF(N165="základní",J165,0)</f>
        <v>489.08999999999998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7" t="s">
        <v>74</v>
      </c>
      <c r="BK165" s="182">
        <f>ROUND(I165*H165,2)</f>
        <v>489.08999999999998</v>
      </c>
      <c r="BL165" s="17" t="s">
        <v>146</v>
      </c>
      <c r="BM165" s="181" t="s">
        <v>830</v>
      </c>
    </row>
    <row r="166" s="2" customFormat="1" ht="33" customHeight="1">
      <c r="A166" s="30"/>
      <c r="B166" s="170"/>
      <c r="C166" s="171" t="s">
        <v>178</v>
      </c>
      <c r="D166" s="171" t="s">
        <v>141</v>
      </c>
      <c r="E166" s="172" t="s">
        <v>831</v>
      </c>
      <c r="F166" s="173" t="s">
        <v>832</v>
      </c>
      <c r="G166" s="174" t="s">
        <v>155</v>
      </c>
      <c r="H166" s="175">
        <v>30.922000000000001</v>
      </c>
      <c r="I166" s="176">
        <v>1750</v>
      </c>
      <c r="J166" s="176">
        <f>ROUND(I166*H166,2)</f>
        <v>54113.5</v>
      </c>
      <c r="K166" s="173" t="s">
        <v>145</v>
      </c>
      <c r="L166" s="31"/>
      <c r="M166" s="177" t="s">
        <v>1</v>
      </c>
      <c r="N166" s="178" t="s">
        <v>35</v>
      </c>
      <c r="O166" s="179">
        <v>0</v>
      </c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81" t="s">
        <v>146</v>
      </c>
      <c r="AT166" s="181" t="s">
        <v>141</v>
      </c>
      <c r="AU166" s="181" t="s">
        <v>78</v>
      </c>
      <c r="AY166" s="17" t="s">
        <v>138</v>
      </c>
      <c r="BE166" s="182">
        <f>IF(N166="základní",J166,0)</f>
        <v>54113.5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17" t="s">
        <v>74</v>
      </c>
      <c r="BK166" s="182">
        <f>ROUND(I166*H166,2)</f>
        <v>54113.5</v>
      </c>
      <c r="BL166" s="17" t="s">
        <v>146</v>
      </c>
      <c r="BM166" s="181" t="s">
        <v>833</v>
      </c>
    </row>
    <row r="167" s="13" customFormat="1">
      <c r="A167" s="13"/>
      <c r="B167" s="196"/>
      <c r="C167" s="13"/>
      <c r="D167" s="183" t="s">
        <v>186</v>
      </c>
      <c r="E167" s="202" t="s">
        <v>1</v>
      </c>
      <c r="F167" s="197" t="s">
        <v>834</v>
      </c>
      <c r="G167" s="13"/>
      <c r="H167" s="198">
        <v>30.922000000000001</v>
      </c>
      <c r="I167" s="13"/>
      <c r="J167" s="13"/>
      <c r="K167" s="13"/>
      <c r="L167" s="196"/>
      <c r="M167" s="199"/>
      <c r="N167" s="200"/>
      <c r="O167" s="200"/>
      <c r="P167" s="200"/>
      <c r="Q167" s="200"/>
      <c r="R167" s="200"/>
      <c r="S167" s="200"/>
      <c r="T167" s="20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2" t="s">
        <v>186</v>
      </c>
      <c r="AU167" s="202" t="s">
        <v>78</v>
      </c>
      <c r="AV167" s="13" t="s">
        <v>78</v>
      </c>
      <c r="AW167" s="13" t="s">
        <v>27</v>
      </c>
      <c r="AX167" s="13" t="s">
        <v>70</v>
      </c>
      <c r="AY167" s="202" t="s">
        <v>138</v>
      </c>
    </row>
    <row r="168" s="14" customFormat="1">
      <c r="A168" s="14"/>
      <c r="B168" s="203"/>
      <c r="C168" s="14"/>
      <c r="D168" s="183" t="s">
        <v>186</v>
      </c>
      <c r="E168" s="204" t="s">
        <v>1</v>
      </c>
      <c r="F168" s="205" t="s">
        <v>392</v>
      </c>
      <c r="G168" s="14"/>
      <c r="H168" s="206">
        <v>30.922000000000001</v>
      </c>
      <c r="I168" s="14"/>
      <c r="J168" s="14"/>
      <c r="K168" s="14"/>
      <c r="L168" s="203"/>
      <c r="M168" s="207"/>
      <c r="N168" s="208"/>
      <c r="O168" s="208"/>
      <c r="P168" s="208"/>
      <c r="Q168" s="208"/>
      <c r="R168" s="208"/>
      <c r="S168" s="208"/>
      <c r="T168" s="20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4" t="s">
        <v>186</v>
      </c>
      <c r="AU168" s="204" t="s">
        <v>78</v>
      </c>
      <c r="AV168" s="14" t="s">
        <v>146</v>
      </c>
      <c r="AW168" s="14" t="s">
        <v>27</v>
      </c>
      <c r="AX168" s="14" t="s">
        <v>74</v>
      </c>
      <c r="AY168" s="204" t="s">
        <v>138</v>
      </c>
    </row>
    <row r="169" s="2" customFormat="1" ht="24.15" customHeight="1">
      <c r="A169" s="30"/>
      <c r="B169" s="170"/>
      <c r="C169" s="171" t="s">
        <v>221</v>
      </c>
      <c r="D169" s="171" t="s">
        <v>141</v>
      </c>
      <c r="E169" s="172" t="s">
        <v>165</v>
      </c>
      <c r="F169" s="173" t="s">
        <v>166</v>
      </c>
      <c r="G169" s="174" t="s">
        <v>155</v>
      </c>
      <c r="H169" s="175">
        <v>6.992</v>
      </c>
      <c r="I169" s="176">
        <v>-3000</v>
      </c>
      <c r="J169" s="176">
        <f>ROUND(I169*H169,2)</f>
        <v>-20976</v>
      </c>
      <c r="K169" s="173" t="s">
        <v>1</v>
      </c>
      <c r="L169" s="31"/>
      <c r="M169" s="177" t="s">
        <v>1</v>
      </c>
      <c r="N169" s="178" t="s">
        <v>35</v>
      </c>
      <c r="O169" s="179">
        <v>0</v>
      </c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81" t="s">
        <v>146</v>
      </c>
      <c r="AT169" s="181" t="s">
        <v>141</v>
      </c>
      <c r="AU169" s="181" t="s">
        <v>78</v>
      </c>
      <c r="AY169" s="17" t="s">
        <v>138</v>
      </c>
      <c r="BE169" s="182">
        <f>IF(N169="základní",J169,0)</f>
        <v>-20976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7" t="s">
        <v>74</v>
      </c>
      <c r="BK169" s="182">
        <f>ROUND(I169*H169,2)</f>
        <v>-20976</v>
      </c>
      <c r="BL169" s="17" t="s">
        <v>146</v>
      </c>
      <c r="BM169" s="181" t="s">
        <v>835</v>
      </c>
    </row>
    <row r="170" s="2" customFormat="1">
      <c r="A170" s="30"/>
      <c r="B170" s="31"/>
      <c r="C170" s="30"/>
      <c r="D170" s="183" t="s">
        <v>168</v>
      </c>
      <c r="E170" s="30"/>
      <c r="F170" s="184" t="s">
        <v>169</v>
      </c>
      <c r="G170" s="30"/>
      <c r="H170" s="30"/>
      <c r="I170" s="30"/>
      <c r="J170" s="30"/>
      <c r="K170" s="30"/>
      <c r="L170" s="31"/>
      <c r="M170" s="185"/>
      <c r="N170" s="186"/>
      <c r="O170" s="68"/>
      <c r="P170" s="68"/>
      <c r="Q170" s="68"/>
      <c r="R170" s="68"/>
      <c r="S170" s="68"/>
      <c r="T170" s="69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7" t="s">
        <v>168</v>
      </c>
      <c r="AU170" s="17" t="s">
        <v>78</v>
      </c>
    </row>
    <row r="171" s="12" customFormat="1" ht="22.8" customHeight="1">
      <c r="A171" s="12"/>
      <c r="B171" s="158"/>
      <c r="C171" s="12"/>
      <c r="D171" s="159" t="s">
        <v>69</v>
      </c>
      <c r="E171" s="168" t="s">
        <v>836</v>
      </c>
      <c r="F171" s="168" t="s">
        <v>837</v>
      </c>
      <c r="G171" s="12"/>
      <c r="H171" s="12"/>
      <c r="I171" s="12"/>
      <c r="J171" s="169">
        <f>BK171</f>
        <v>3651.9899999999998</v>
      </c>
      <c r="K171" s="12"/>
      <c r="L171" s="158"/>
      <c r="M171" s="162"/>
      <c r="N171" s="163"/>
      <c r="O171" s="163"/>
      <c r="P171" s="164">
        <f>P172</f>
        <v>3.3415299999999997</v>
      </c>
      <c r="Q171" s="163"/>
      <c r="R171" s="164">
        <f>R172</f>
        <v>0</v>
      </c>
      <c r="S171" s="163"/>
      <c r="T171" s="165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9" t="s">
        <v>74</v>
      </c>
      <c r="AT171" s="166" t="s">
        <v>69</v>
      </c>
      <c r="AU171" s="166" t="s">
        <v>74</v>
      </c>
      <c r="AY171" s="159" t="s">
        <v>138</v>
      </c>
      <c r="BK171" s="167">
        <f>BK172</f>
        <v>3651.9899999999998</v>
      </c>
    </row>
    <row r="172" s="2" customFormat="1" ht="21.75" customHeight="1">
      <c r="A172" s="30"/>
      <c r="B172" s="170"/>
      <c r="C172" s="171" t="s">
        <v>225</v>
      </c>
      <c r="D172" s="171" t="s">
        <v>141</v>
      </c>
      <c r="E172" s="172" t="s">
        <v>838</v>
      </c>
      <c r="F172" s="173" t="s">
        <v>839</v>
      </c>
      <c r="G172" s="174" t="s">
        <v>155</v>
      </c>
      <c r="H172" s="175">
        <v>8.1699999999999999</v>
      </c>
      <c r="I172" s="176">
        <v>447</v>
      </c>
      <c r="J172" s="176">
        <f>ROUND(I172*H172,2)</f>
        <v>3651.9899999999998</v>
      </c>
      <c r="K172" s="173" t="s">
        <v>145</v>
      </c>
      <c r="L172" s="31"/>
      <c r="M172" s="177" t="s">
        <v>1</v>
      </c>
      <c r="N172" s="178" t="s">
        <v>35</v>
      </c>
      <c r="O172" s="179">
        <v>0.40899999999999997</v>
      </c>
      <c r="P172" s="179">
        <f>O172*H172</f>
        <v>3.3415299999999997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81" t="s">
        <v>146</v>
      </c>
      <c r="AT172" s="181" t="s">
        <v>141</v>
      </c>
      <c r="AU172" s="181" t="s">
        <v>78</v>
      </c>
      <c r="AY172" s="17" t="s">
        <v>138</v>
      </c>
      <c r="BE172" s="182">
        <f>IF(N172="základní",J172,0)</f>
        <v>3651.9899999999998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7" t="s">
        <v>74</v>
      </c>
      <c r="BK172" s="182">
        <f>ROUND(I172*H172,2)</f>
        <v>3651.9899999999998</v>
      </c>
      <c r="BL172" s="17" t="s">
        <v>146</v>
      </c>
      <c r="BM172" s="181" t="s">
        <v>840</v>
      </c>
    </row>
    <row r="173" s="12" customFormat="1" ht="25.92" customHeight="1">
      <c r="A173" s="12"/>
      <c r="B173" s="158"/>
      <c r="C173" s="12"/>
      <c r="D173" s="159" t="s">
        <v>69</v>
      </c>
      <c r="E173" s="160" t="s">
        <v>170</v>
      </c>
      <c r="F173" s="160" t="s">
        <v>171</v>
      </c>
      <c r="G173" s="12"/>
      <c r="H173" s="12"/>
      <c r="I173" s="12"/>
      <c r="J173" s="161">
        <f>BK173</f>
        <v>1729727.5299999998</v>
      </c>
      <c r="K173" s="12"/>
      <c r="L173" s="158"/>
      <c r="M173" s="162"/>
      <c r="N173" s="163"/>
      <c r="O173" s="163"/>
      <c r="P173" s="164">
        <f>P174+P210+P219+P221+P239+P247+P292+P296+P302</f>
        <v>1002.3356789999999</v>
      </c>
      <c r="Q173" s="163"/>
      <c r="R173" s="164">
        <f>R174+R210+R219+R221+R239+R247+R292+R296+R302</f>
        <v>5.1932698000000004</v>
      </c>
      <c r="S173" s="163"/>
      <c r="T173" s="165">
        <f>T174+T210+T219+T221+T239+T247+T292+T296+T302</f>
        <v>5.9991500000000002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59" t="s">
        <v>78</v>
      </c>
      <c r="AT173" s="166" t="s">
        <v>69</v>
      </c>
      <c r="AU173" s="166" t="s">
        <v>70</v>
      </c>
      <c r="AY173" s="159" t="s">
        <v>138</v>
      </c>
      <c r="BK173" s="167">
        <f>BK174+BK210+BK219+BK221+BK239+BK247+BK292+BK296+BK302</f>
        <v>1729727.5299999998</v>
      </c>
    </row>
    <row r="174" s="12" customFormat="1" ht="22.8" customHeight="1">
      <c r="A174" s="12"/>
      <c r="B174" s="158"/>
      <c r="C174" s="12"/>
      <c r="D174" s="159" t="s">
        <v>69</v>
      </c>
      <c r="E174" s="168" t="s">
        <v>172</v>
      </c>
      <c r="F174" s="168" t="s">
        <v>173</v>
      </c>
      <c r="G174" s="12"/>
      <c r="H174" s="12"/>
      <c r="I174" s="12"/>
      <c r="J174" s="169">
        <f>BK174</f>
        <v>98268.299999999988</v>
      </c>
      <c r="K174" s="12"/>
      <c r="L174" s="158"/>
      <c r="M174" s="162"/>
      <c r="N174" s="163"/>
      <c r="O174" s="163"/>
      <c r="P174" s="164">
        <f>SUM(P175:P209)</f>
        <v>109.71522599999999</v>
      </c>
      <c r="Q174" s="163"/>
      <c r="R174" s="164">
        <f>SUM(R175:R209)</f>
        <v>0.11414240000000001</v>
      </c>
      <c r="S174" s="163"/>
      <c r="T174" s="165">
        <f>SUM(T175:T209)</f>
        <v>0.0087499999999999991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9" t="s">
        <v>78</v>
      </c>
      <c r="AT174" s="166" t="s">
        <v>69</v>
      </c>
      <c r="AU174" s="166" t="s">
        <v>74</v>
      </c>
      <c r="AY174" s="159" t="s">
        <v>138</v>
      </c>
      <c r="BK174" s="167">
        <f>SUM(BK175:BK209)</f>
        <v>98268.299999999988</v>
      </c>
    </row>
    <row r="175" s="2" customFormat="1" ht="33" customHeight="1">
      <c r="A175" s="30"/>
      <c r="B175" s="170"/>
      <c r="C175" s="171" t="s">
        <v>229</v>
      </c>
      <c r="D175" s="171" t="s">
        <v>141</v>
      </c>
      <c r="E175" s="172" t="s">
        <v>841</v>
      </c>
      <c r="F175" s="173" t="s">
        <v>842</v>
      </c>
      <c r="G175" s="174" t="s">
        <v>177</v>
      </c>
      <c r="H175" s="175">
        <v>456</v>
      </c>
      <c r="I175" s="176">
        <v>79.700000000000003</v>
      </c>
      <c r="J175" s="176">
        <f>ROUND(I175*H175,2)</f>
        <v>36343.199999999997</v>
      </c>
      <c r="K175" s="173" t="s">
        <v>145</v>
      </c>
      <c r="L175" s="31"/>
      <c r="M175" s="177" t="s">
        <v>1</v>
      </c>
      <c r="N175" s="178" t="s">
        <v>35</v>
      </c>
      <c r="O175" s="179">
        <v>0.106</v>
      </c>
      <c r="P175" s="179">
        <f>O175*H175</f>
        <v>48.335999999999999</v>
      </c>
      <c r="Q175" s="179">
        <v>6.0000000000000002E-05</v>
      </c>
      <c r="R175" s="179">
        <f>Q175*H175</f>
        <v>0.027360000000000002</v>
      </c>
      <c r="S175" s="179">
        <v>0</v>
      </c>
      <c r="T175" s="180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81" t="s">
        <v>178</v>
      </c>
      <c r="AT175" s="181" t="s">
        <v>141</v>
      </c>
      <c r="AU175" s="181" t="s">
        <v>78</v>
      </c>
      <c r="AY175" s="17" t="s">
        <v>138</v>
      </c>
      <c r="BE175" s="182">
        <f>IF(N175="základní",J175,0)</f>
        <v>36343.199999999997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7" t="s">
        <v>74</v>
      </c>
      <c r="BK175" s="182">
        <f>ROUND(I175*H175,2)</f>
        <v>36343.199999999997</v>
      </c>
      <c r="BL175" s="17" t="s">
        <v>178</v>
      </c>
      <c r="BM175" s="181" t="s">
        <v>843</v>
      </c>
    </row>
    <row r="176" s="13" customFormat="1">
      <c r="A176" s="13"/>
      <c r="B176" s="196"/>
      <c r="C176" s="13"/>
      <c r="D176" s="183" t="s">
        <v>186</v>
      </c>
      <c r="E176" s="202" t="s">
        <v>1</v>
      </c>
      <c r="F176" s="197" t="s">
        <v>844</v>
      </c>
      <c r="G176" s="13"/>
      <c r="H176" s="198">
        <v>456</v>
      </c>
      <c r="I176" s="13"/>
      <c r="J176" s="13"/>
      <c r="K176" s="13"/>
      <c r="L176" s="196"/>
      <c r="M176" s="199"/>
      <c r="N176" s="200"/>
      <c r="O176" s="200"/>
      <c r="P176" s="200"/>
      <c r="Q176" s="200"/>
      <c r="R176" s="200"/>
      <c r="S176" s="200"/>
      <c r="T176" s="20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02" t="s">
        <v>186</v>
      </c>
      <c r="AU176" s="202" t="s">
        <v>78</v>
      </c>
      <c r="AV176" s="13" t="s">
        <v>78</v>
      </c>
      <c r="AW176" s="13" t="s">
        <v>27</v>
      </c>
      <c r="AX176" s="13" t="s">
        <v>70</v>
      </c>
      <c r="AY176" s="202" t="s">
        <v>138</v>
      </c>
    </row>
    <row r="177" s="14" customFormat="1">
      <c r="A177" s="14"/>
      <c r="B177" s="203"/>
      <c r="C177" s="14"/>
      <c r="D177" s="183" t="s">
        <v>186</v>
      </c>
      <c r="E177" s="204" t="s">
        <v>1</v>
      </c>
      <c r="F177" s="205" t="s">
        <v>392</v>
      </c>
      <c r="G177" s="14"/>
      <c r="H177" s="206">
        <v>456</v>
      </c>
      <c r="I177" s="14"/>
      <c r="J177" s="14"/>
      <c r="K177" s="14"/>
      <c r="L177" s="203"/>
      <c r="M177" s="207"/>
      <c r="N177" s="208"/>
      <c r="O177" s="208"/>
      <c r="P177" s="208"/>
      <c r="Q177" s="208"/>
      <c r="R177" s="208"/>
      <c r="S177" s="208"/>
      <c r="T177" s="20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4" t="s">
        <v>186</v>
      </c>
      <c r="AU177" s="204" t="s">
        <v>78</v>
      </c>
      <c r="AV177" s="14" t="s">
        <v>146</v>
      </c>
      <c r="AW177" s="14" t="s">
        <v>27</v>
      </c>
      <c r="AX177" s="14" t="s">
        <v>74</v>
      </c>
      <c r="AY177" s="204" t="s">
        <v>138</v>
      </c>
    </row>
    <row r="178" s="2" customFormat="1" ht="24.15" customHeight="1">
      <c r="A178" s="30"/>
      <c r="B178" s="170"/>
      <c r="C178" s="187" t="s">
        <v>233</v>
      </c>
      <c r="D178" s="187" t="s">
        <v>181</v>
      </c>
      <c r="E178" s="188" t="s">
        <v>845</v>
      </c>
      <c r="F178" s="189" t="s">
        <v>846</v>
      </c>
      <c r="G178" s="190" t="s">
        <v>177</v>
      </c>
      <c r="H178" s="191">
        <v>131</v>
      </c>
      <c r="I178" s="192">
        <v>13.6</v>
      </c>
      <c r="J178" s="192">
        <f>ROUND(I178*H178,2)</f>
        <v>1781.5999999999999</v>
      </c>
      <c r="K178" s="189" t="s">
        <v>145</v>
      </c>
      <c r="L178" s="193"/>
      <c r="M178" s="194" t="s">
        <v>1</v>
      </c>
      <c r="N178" s="195" t="s">
        <v>35</v>
      </c>
      <c r="O178" s="179">
        <v>0</v>
      </c>
      <c r="P178" s="179">
        <f>O178*H178</f>
        <v>0</v>
      </c>
      <c r="Q178" s="179">
        <v>3.0000000000000001E-05</v>
      </c>
      <c r="R178" s="179">
        <f>Q178*H178</f>
        <v>0.0039300000000000003</v>
      </c>
      <c r="S178" s="179">
        <v>0</v>
      </c>
      <c r="T178" s="180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81" t="s">
        <v>184</v>
      </c>
      <c r="AT178" s="181" t="s">
        <v>181</v>
      </c>
      <c r="AU178" s="181" t="s">
        <v>78</v>
      </c>
      <c r="AY178" s="17" t="s">
        <v>138</v>
      </c>
      <c r="BE178" s="182">
        <f>IF(N178="základní",J178,0)</f>
        <v>1781.5999999999999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7" t="s">
        <v>74</v>
      </c>
      <c r="BK178" s="182">
        <f>ROUND(I178*H178,2)</f>
        <v>1781.5999999999999</v>
      </c>
      <c r="BL178" s="17" t="s">
        <v>178</v>
      </c>
      <c r="BM178" s="181" t="s">
        <v>847</v>
      </c>
    </row>
    <row r="179" s="13" customFormat="1">
      <c r="A179" s="13"/>
      <c r="B179" s="196"/>
      <c r="C179" s="13"/>
      <c r="D179" s="183" t="s">
        <v>186</v>
      </c>
      <c r="E179" s="13"/>
      <c r="F179" s="197" t="s">
        <v>848</v>
      </c>
      <c r="G179" s="13"/>
      <c r="H179" s="198">
        <v>131</v>
      </c>
      <c r="I179" s="13"/>
      <c r="J179" s="13"/>
      <c r="K179" s="13"/>
      <c r="L179" s="196"/>
      <c r="M179" s="199"/>
      <c r="N179" s="200"/>
      <c r="O179" s="200"/>
      <c r="P179" s="200"/>
      <c r="Q179" s="200"/>
      <c r="R179" s="200"/>
      <c r="S179" s="200"/>
      <c r="T179" s="20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2" t="s">
        <v>186</v>
      </c>
      <c r="AU179" s="202" t="s">
        <v>78</v>
      </c>
      <c r="AV179" s="13" t="s">
        <v>78</v>
      </c>
      <c r="AW179" s="13" t="s">
        <v>3</v>
      </c>
      <c r="AX179" s="13" t="s">
        <v>74</v>
      </c>
      <c r="AY179" s="202" t="s">
        <v>138</v>
      </c>
    </row>
    <row r="180" s="2" customFormat="1" ht="24.15" customHeight="1">
      <c r="A180" s="30"/>
      <c r="B180" s="170"/>
      <c r="C180" s="187" t="s">
        <v>7</v>
      </c>
      <c r="D180" s="187" t="s">
        <v>181</v>
      </c>
      <c r="E180" s="188" t="s">
        <v>849</v>
      </c>
      <c r="F180" s="189" t="s">
        <v>850</v>
      </c>
      <c r="G180" s="190" t="s">
        <v>177</v>
      </c>
      <c r="H180" s="191">
        <v>180</v>
      </c>
      <c r="I180" s="192">
        <v>17.300000000000001</v>
      </c>
      <c r="J180" s="192">
        <f>ROUND(I180*H180,2)</f>
        <v>3114</v>
      </c>
      <c r="K180" s="189" t="s">
        <v>145</v>
      </c>
      <c r="L180" s="193"/>
      <c r="M180" s="194" t="s">
        <v>1</v>
      </c>
      <c r="N180" s="195" t="s">
        <v>35</v>
      </c>
      <c r="O180" s="179">
        <v>0</v>
      </c>
      <c r="P180" s="179">
        <f>O180*H180</f>
        <v>0</v>
      </c>
      <c r="Q180" s="179">
        <v>4.0000000000000003E-05</v>
      </c>
      <c r="R180" s="179">
        <f>Q180*H180</f>
        <v>0.0072000000000000007</v>
      </c>
      <c r="S180" s="179">
        <v>0</v>
      </c>
      <c r="T180" s="180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81" t="s">
        <v>184</v>
      </c>
      <c r="AT180" s="181" t="s">
        <v>181</v>
      </c>
      <c r="AU180" s="181" t="s">
        <v>78</v>
      </c>
      <c r="AY180" s="17" t="s">
        <v>138</v>
      </c>
      <c r="BE180" s="182">
        <f>IF(N180="základní",J180,0)</f>
        <v>3114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7" t="s">
        <v>74</v>
      </c>
      <c r="BK180" s="182">
        <f>ROUND(I180*H180,2)</f>
        <v>3114</v>
      </c>
      <c r="BL180" s="17" t="s">
        <v>178</v>
      </c>
      <c r="BM180" s="181" t="s">
        <v>851</v>
      </c>
    </row>
    <row r="181" s="13" customFormat="1">
      <c r="A181" s="13"/>
      <c r="B181" s="196"/>
      <c r="C181" s="13"/>
      <c r="D181" s="183" t="s">
        <v>186</v>
      </c>
      <c r="E181" s="13"/>
      <c r="F181" s="197" t="s">
        <v>852</v>
      </c>
      <c r="G181" s="13"/>
      <c r="H181" s="198">
        <v>180</v>
      </c>
      <c r="I181" s="13"/>
      <c r="J181" s="13"/>
      <c r="K181" s="13"/>
      <c r="L181" s="196"/>
      <c r="M181" s="199"/>
      <c r="N181" s="200"/>
      <c r="O181" s="200"/>
      <c r="P181" s="200"/>
      <c r="Q181" s="200"/>
      <c r="R181" s="200"/>
      <c r="S181" s="200"/>
      <c r="T181" s="20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02" t="s">
        <v>186</v>
      </c>
      <c r="AU181" s="202" t="s">
        <v>78</v>
      </c>
      <c r="AV181" s="13" t="s">
        <v>78</v>
      </c>
      <c r="AW181" s="13" t="s">
        <v>3</v>
      </c>
      <c r="AX181" s="13" t="s">
        <v>74</v>
      </c>
      <c r="AY181" s="202" t="s">
        <v>138</v>
      </c>
    </row>
    <row r="182" s="2" customFormat="1" ht="24.15" customHeight="1">
      <c r="A182" s="30"/>
      <c r="B182" s="170"/>
      <c r="C182" s="187" t="s">
        <v>243</v>
      </c>
      <c r="D182" s="187" t="s">
        <v>181</v>
      </c>
      <c r="E182" s="188" t="s">
        <v>853</v>
      </c>
      <c r="F182" s="189" t="s">
        <v>854</v>
      </c>
      <c r="G182" s="190" t="s">
        <v>177</v>
      </c>
      <c r="H182" s="191">
        <v>145</v>
      </c>
      <c r="I182" s="192">
        <v>17.5</v>
      </c>
      <c r="J182" s="192">
        <f>ROUND(I182*H182,2)</f>
        <v>2537.5</v>
      </c>
      <c r="K182" s="189" t="s">
        <v>145</v>
      </c>
      <c r="L182" s="193"/>
      <c r="M182" s="194" t="s">
        <v>1</v>
      </c>
      <c r="N182" s="195" t="s">
        <v>35</v>
      </c>
      <c r="O182" s="179">
        <v>0</v>
      </c>
      <c r="P182" s="179">
        <f>O182*H182</f>
        <v>0</v>
      </c>
      <c r="Q182" s="179">
        <v>4.0000000000000003E-05</v>
      </c>
      <c r="R182" s="179">
        <f>Q182*H182</f>
        <v>0.0058000000000000005</v>
      </c>
      <c r="S182" s="179">
        <v>0</v>
      </c>
      <c r="T182" s="180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81" t="s">
        <v>184</v>
      </c>
      <c r="AT182" s="181" t="s">
        <v>181</v>
      </c>
      <c r="AU182" s="181" t="s">
        <v>78</v>
      </c>
      <c r="AY182" s="17" t="s">
        <v>138</v>
      </c>
      <c r="BE182" s="182">
        <f>IF(N182="základní",J182,0)</f>
        <v>2537.5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17" t="s">
        <v>74</v>
      </c>
      <c r="BK182" s="182">
        <f>ROUND(I182*H182,2)</f>
        <v>2537.5</v>
      </c>
      <c r="BL182" s="17" t="s">
        <v>178</v>
      </c>
      <c r="BM182" s="181" t="s">
        <v>855</v>
      </c>
    </row>
    <row r="183" s="13" customFormat="1">
      <c r="A183" s="13"/>
      <c r="B183" s="196"/>
      <c r="C183" s="13"/>
      <c r="D183" s="183" t="s">
        <v>186</v>
      </c>
      <c r="E183" s="13"/>
      <c r="F183" s="197" t="s">
        <v>856</v>
      </c>
      <c r="G183" s="13"/>
      <c r="H183" s="198">
        <v>145</v>
      </c>
      <c r="I183" s="13"/>
      <c r="J183" s="13"/>
      <c r="K183" s="13"/>
      <c r="L183" s="196"/>
      <c r="M183" s="199"/>
      <c r="N183" s="200"/>
      <c r="O183" s="200"/>
      <c r="P183" s="200"/>
      <c r="Q183" s="200"/>
      <c r="R183" s="200"/>
      <c r="S183" s="200"/>
      <c r="T183" s="20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02" t="s">
        <v>186</v>
      </c>
      <c r="AU183" s="202" t="s">
        <v>78</v>
      </c>
      <c r="AV183" s="13" t="s">
        <v>78</v>
      </c>
      <c r="AW183" s="13" t="s">
        <v>3</v>
      </c>
      <c r="AX183" s="13" t="s">
        <v>74</v>
      </c>
      <c r="AY183" s="202" t="s">
        <v>138</v>
      </c>
    </row>
    <row r="184" s="2" customFormat="1" ht="33" customHeight="1">
      <c r="A184" s="30"/>
      <c r="B184" s="170"/>
      <c r="C184" s="171" t="s">
        <v>247</v>
      </c>
      <c r="D184" s="171" t="s">
        <v>141</v>
      </c>
      <c r="E184" s="172" t="s">
        <v>857</v>
      </c>
      <c r="F184" s="173" t="s">
        <v>858</v>
      </c>
      <c r="G184" s="174" t="s">
        <v>177</v>
      </c>
      <c r="H184" s="175">
        <v>100</v>
      </c>
      <c r="I184" s="176">
        <v>108</v>
      </c>
      <c r="J184" s="176">
        <f>ROUND(I184*H184,2)</f>
        <v>10800</v>
      </c>
      <c r="K184" s="173" t="s">
        <v>145</v>
      </c>
      <c r="L184" s="31"/>
      <c r="M184" s="177" t="s">
        <v>1</v>
      </c>
      <c r="N184" s="178" t="s">
        <v>35</v>
      </c>
      <c r="O184" s="179">
        <v>0.112</v>
      </c>
      <c r="P184" s="179">
        <f>O184*H184</f>
        <v>11.200000000000001</v>
      </c>
      <c r="Q184" s="179">
        <v>0.00011</v>
      </c>
      <c r="R184" s="179">
        <f>Q184*H184</f>
        <v>0.011000000000000001</v>
      </c>
      <c r="S184" s="179">
        <v>0</v>
      </c>
      <c r="T184" s="180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81" t="s">
        <v>178</v>
      </c>
      <c r="AT184" s="181" t="s">
        <v>141</v>
      </c>
      <c r="AU184" s="181" t="s">
        <v>78</v>
      </c>
      <c r="AY184" s="17" t="s">
        <v>138</v>
      </c>
      <c r="BE184" s="182">
        <f>IF(N184="základní",J184,0)</f>
        <v>10800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7" t="s">
        <v>74</v>
      </c>
      <c r="BK184" s="182">
        <f>ROUND(I184*H184,2)</f>
        <v>10800</v>
      </c>
      <c r="BL184" s="17" t="s">
        <v>178</v>
      </c>
      <c r="BM184" s="181" t="s">
        <v>859</v>
      </c>
    </row>
    <row r="185" s="13" customFormat="1">
      <c r="A185" s="13"/>
      <c r="B185" s="196"/>
      <c r="C185" s="13"/>
      <c r="D185" s="183" t="s">
        <v>186</v>
      </c>
      <c r="E185" s="202" t="s">
        <v>1</v>
      </c>
      <c r="F185" s="197" t="s">
        <v>860</v>
      </c>
      <c r="G185" s="13"/>
      <c r="H185" s="198">
        <v>100</v>
      </c>
      <c r="I185" s="13"/>
      <c r="J185" s="13"/>
      <c r="K185" s="13"/>
      <c r="L185" s="196"/>
      <c r="M185" s="199"/>
      <c r="N185" s="200"/>
      <c r="O185" s="200"/>
      <c r="P185" s="200"/>
      <c r="Q185" s="200"/>
      <c r="R185" s="200"/>
      <c r="S185" s="200"/>
      <c r="T185" s="20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2" t="s">
        <v>186</v>
      </c>
      <c r="AU185" s="202" t="s">
        <v>78</v>
      </c>
      <c r="AV185" s="13" t="s">
        <v>78</v>
      </c>
      <c r="AW185" s="13" t="s">
        <v>27</v>
      </c>
      <c r="AX185" s="13" t="s">
        <v>70</v>
      </c>
      <c r="AY185" s="202" t="s">
        <v>138</v>
      </c>
    </row>
    <row r="186" s="14" customFormat="1">
      <c r="A186" s="14"/>
      <c r="B186" s="203"/>
      <c r="C186" s="14"/>
      <c r="D186" s="183" t="s">
        <v>186</v>
      </c>
      <c r="E186" s="204" t="s">
        <v>1</v>
      </c>
      <c r="F186" s="205" t="s">
        <v>392</v>
      </c>
      <c r="G186" s="14"/>
      <c r="H186" s="206">
        <v>100</v>
      </c>
      <c r="I186" s="14"/>
      <c r="J186" s="14"/>
      <c r="K186" s="14"/>
      <c r="L186" s="203"/>
      <c r="M186" s="207"/>
      <c r="N186" s="208"/>
      <c r="O186" s="208"/>
      <c r="P186" s="208"/>
      <c r="Q186" s="208"/>
      <c r="R186" s="208"/>
      <c r="S186" s="208"/>
      <c r="T186" s="20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4" t="s">
        <v>186</v>
      </c>
      <c r="AU186" s="204" t="s">
        <v>78</v>
      </c>
      <c r="AV186" s="14" t="s">
        <v>146</v>
      </c>
      <c r="AW186" s="14" t="s">
        <v>27</v>
      </c>
      <c r="AX186" s="14" t="s">
        <v>74</v>
      </c>
      <c r="AY186" s="204" t="s">
        <v>138</v>
      </c>
    </row>
    <row r="187" s="2" customFormat="1" ht="24.15" customHeight="1">
      <c r="A187" s="30"/>
      <c r="B187" s="170"/>
      <c r="C187" s="187" t="s">
        <v>251</v>
      </c>
      <c r="D187" s="187" t="s">
        <v>181</v>
      </c>
      <c r="E187" s="188" t="s">
        <v>861</v>
      </c>
      <c r="F187" s="189" t="s">
        <v>862</v>
      </c>
      <c r="G187" s="190" t="s">
        <v>177</v>
      </c>
      <c r="H187" s="191">
        <v>37</v>
      </c>
      <c r="I187" s="192">
        <v>79.200000000000003</v>
      </c>
      <c r="J187" s="192">
        <f>ROUND(I187*H187,2)</f>
        <v>2930.4000000000001</v>
      </c>
      <c r="K187" s="189" t="s">
        <v>145</v>
      </c>
      <c r="L187" s="193"/>
      <c r="M187" s="194" t="s">
        <v>1</v>
      </c>
      <c r="N187" s="195" t="s">
        <v>35</v>
      </c>
      <c r="O187" s="179">
        <v>0</v>
      </c>
      <c r="P187" s="179">
        <f>O187*H187</f>
        <v>0</v>
      </c>
      <c r="Q187" s="179">
        <v>0.00013999999999999999</v>
      </c>
      <c r="R187" s="179">
        <f>Q187*H187</f>
        <v>0.0051799999999999997</v>
      </c>
      <c r="S187" s="179">
        <v>0</v>
      </c>
      <c r="T187" s="180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81" t="s">
        <v>184</v>
      </c>
      <c r="AT187" s="181" t="s">
        <v>181</v>
      </c>
      <c r="AU187" s="181" t="s">
        <v>78</v>
      </c>
      <c r="AY187" s="17" t="s">
        <v>138</v>
      </c>
      <c r="BE187" s="182">
        <f>IF(N187="základní",J187,0)</f>
        <v>2930.4000000000001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7" t="s">
        <v>74</v>
      </c>
      <c r="BK187" s="182">
        <f>ROUND(I187*H187,2)</f>
        <v>2930.4000000000001</v>
      </c>
      <c r="BL187" s="17" t="s">
        <v>178</v>
      </c>
      <c r="BM187" s="181" t="s">
        <v>863</v>
      </c>
    </row>
    <row r="188" s="13" customFormat="1">
      <c r="A188" s="13"/>
      <c r="B188" s="196"/>
      <c r="C188" s="13"/>
      <c r="D188" s="183" t="s">
        <v>186</v>
      </c>
      <c r="E188" s="13"/>
      <c r="F188" s="197" t="s">
        <v>864</v>
      </c>
      <c r="G188" s="13"/>
      <c r="H188" s="198">
        <v>37</v>
      </c>
      <c r="I188" s="13"/>
      <c r="J188" s="13"/>
      <c r="K188" s="13"/>
      <c r="L188" s="196"/>
      <c r="M188" s="199"/>
      <c r="N188" s="200"/>
      <c r="O188" s="200"/>
      <c r="P188" s="200"/>
      <c r="Q188" s="200"/>
      <c r="R188" s="200"/>
      <c r="S188" s="200"/>
      <c r="T188" s="20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02" t="s">
        <v>186</v>
      </c>
      <c r="AU188" s="202" t="s">
        <v>78</v>
      </c>
      <c r="AV188" s="13" t="s">
        <v>78</v>
      </c>
      <c r="AW188" s="13" t="s">
        <v>3</v>
      </c>
      <c r="AX188" s="13" t="s">
        <v>74</v>
      </c>
      <c r="AY188" s="202" t="s">
        <v>138</v>
      </c>
    </row>
    <row r="189" s="2" customFormat="1" ht="24.15" customHeight="1">
      <c r="A189" s="30"/>
      <c r="B189" s="170"/>
      <c r="C189" s="187" t="s">
        <v>255</v>
      </c>
      <c r="D189" s="187" t="s">
        <v>181</v>
      </c>
      <c r="E189" s="188" t="s">
        <v>865</v>
      </c>
      <c r="F189" s="189" t="s">
        <v>866</v>
      </c>
      <c r="G189" s="190" t="s">
        <v>177</v>
      </c>
      <c r="H189" s="191">
        <v>56</v>
      </c>
      <c r="I189" s="192">
        <v>21.5</v>
      </c>
      <c r="J189" s="192">
        <f>ROUND(I189*H189,2)</f>
        <v>1204</v>
      </c>
      <c r="K189" s="189" t="s">
        <v>145</v>
      </c>
      <c r="L189" s="193"/>
      <c r="M189" s="194" t="s">
        <v>1</v>
      </c>
      <c r="N189" s="195" t="s">
        <v>35</v>
      </c>
      <c r="O189" s="179">
        <v>0</v>
      </c>
      <c r="P189" s="179">
        <f>O189*H189</f>
        <v>0</v>
      </c>
      <c r="Q189" s="179">
        <v>5.0000000000000002E-05</v>
      </c>
      <c r="R189" s="179">
        <f>Q189*H189</f>
        <v>0.0028</v>
      </c>
      <c r="S189" s="179">
        <v>0</v>
      </c>
      <c r="T189" s="180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81" t="s">
        <v>184</v>
      </c>
      <c r="AT189" s="181" t="s">
        <v>181</v>
      </c>
      <c r="AU189" s="181" t="s">
        <v>78</v>
      </c>
      <c r="AY189" s="17" t="s">
        <v>138</v>
      </c>
      <c r="BE189" s="182">
        <f>IF(N189="základní",J189,0)</f>
        <v>1204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17" t="s">
        <v>74</v>
      </c>
      <c r="BK189" s="182">
        <f>ROUND(I189*H189,2)</f>
        <v>1204</v>
      </c>
      <c r="BL189" s="17" t="s">
        <v>178</v>
      </c>
      <c r="BM189" s="181" t="s">
        <v>867</v>
      </c>
    </row>
    <row r="190" s="2" customFormat="1" ht="24.15" customHeight="1">
      <c r="A190" s="30"/>
      <c r="B190" s="170"/>
      <c r="C190" s="187" t="s">
        <v>259</v>
      </c>
      <c r="D190" s="187" t="s">
        <v>181</v>
      </c>
      <c r="E190" s="188" t="s">
        <v>868</v>
      </c>
      <c r="F190" s="189" t="s">
        <v>869</v>
      </c>
      <c r="G190" s="190" t="s">
        <v>177</v>
      </c>
      <c r="H190" s="191">
        <v>7</v>
      </c>
      <c r="I190" s="192">
        <v>84.400000000000006</v>
      </c>
      <c r="J190" s="192">
        <f>ROUND(I190*H190,2)</f>
        <v>590.79999999999995</v>
      </c>
      <c r="K190" s="189" t="s">
        <v>145</v>
      </c>
      <c r="L190" s="193"/>
      <c r="M190" s="194" t="s">
        <v>1</v>
      </c>
      <c r="N190" s="195" t="s">
        <v>35</v>
      </c>
      <c r="O190" s="179">
        <v>0</v>
      </c>
      <c r="P190" s="179">
        <f>O190*H190</f>
        <v>0</v>
      </c>
      <c r="Q190" s="179">
        <v>0.00014999999999999999</v>
      </c>
      <c r="R190" s="179">
        <f>Q190*H190</f>
        <v>0.0010499999999999999</v>
      </c>
      <c r="S190" s="179">
        <v>0</v>
      </c>
      <c r="T190" s="180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81" t="s">
        <v>184</v>
      </c>
      <c r="AT190" s="181" t="s">
        <v>181</v>
      </c>
      <c r="AU190" s="181" t="s">
        <v>78</v>
      </c>
      <c r="AY190" s="17" t="s">
        <v>138</v>
      </c>
      <c r="BE190" s="182">
        <f>IF(N190="základní",J190,0)</f>
        <v>590.79999999999995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7" t="s">
        <v>74</v>
      </c>
      <c r="BK190" s="182">
        <f>ROUND(I190*H190,2)</f>
        <v>590.79999999999995</v>
      </c>
      <c r="BL190" s="17" t="s">
        <v>178</v>
      </c>
      <c r="BM190" s="181" t="s">
        <v>870</v>
      </c>
    </row>
    <row r="191" s="13" customFormat="1">
      <c r="A191" s="13"/>
      <c r="B191" s="196"/>
      <c r="C191" s="13"/>
      <c r="D191" s="183" t="s">
        <v>186</v>
      </c>
      <c r="E191" s="13"/>
      <c r="F191" s="197" t="s">
        <v>871</v>
      </c>
      <c r="G191" s="13"/>
      <c r="H191" s="198">
        <v>7</v>
      </c>
      <c r="I191" s="13"/>
      <c r="J191" s="13"/>
      <c r="K191" s="13"/>
      <c r="L191" s="196"/>
      <c r="M191" s="199"/>
      <c r="N191" s="200"/>
      <c r="O191" s="200"/>
      <c r="P191" s="200"/>
      <c r="Q191" s="200"/>
      <c r="R191" s="200"/>
      <c r="S191" s="200"/>
      <c r="T191" s="20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02" t="s">
        <v>186</v>
      </c>
      <c r="AU191" s="202" t="s">
        <v>78</v>
      </c>
      <c r="AV191" s="13" t="s">
        <v>78</v>
      </c>
      <c r="AW191" s="13" t="s">
        <v>3</v>
      </c>
      <c r="AX191" s="13" t="s">
        <v>74</v>
      </c>
      <c r="AY191" s="202" t="s">
        <v>138</v>
      </c>
    </row>
    <row r="192" s="2" customFormat="1" ht="33" customHeight="1">
      <c r="A192" s="30"/>
      <c r="B192" s="170"/>
      <c r="C192" s="171" t="s">
        <v>263</v>
      </c>
      <c r="D192" s="171" t="s">
        <v>141</v>
      </c>
      <c r="E192" s="172" t="s">
        <v>872</v>
      </c>
      <c r="F192" s="173" t="s">
        <v>873</v>
      </c>
      <c r="G192" s="174" t="s">
        <v>177</v>
      </c>
      <c r="H192" s="175">
        <v>28</v>
      </c>
      <c r="I192" s="176">
        <v>163</v>
      </c>
      <c r="J192" s="176">
        <f>ROUND(I192*H192,2)</f>
        <v>4564</v>
      </c>
      <c r="K192" s="173" t="s">
        <v>145</v>
      </c>
      <c r="L192" s="31"/>
      <c r="M192" s="177" t="s">
        <v>1</v>
      </c>
      <c r="N192" s="178" t="s">
        <v>35</v>
      </c>
      <c r="O192" s="179">
        <v>0.11799999999999999</v>
      </c>
      <c r="P192" s="179">
        <f>O192*H192</f>
        <v>3.3039999999999998</v>
      </c>
      <c r="Q192" s="179">
        <v>0.00023000000000000001</v>
      </c>
      <c r="R192" s="179">
        <f>Q192*H192</f>
        <v>0.0064400000000000004</v>
      </c>
      <c r="S192" s="179">
        <v>0</v>
      </c>
      <c r="T192" s="180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81" t="s">
        <v>178</v>
      </c>
      <c r="AT192" s="181" t="s">
        <v>141</v>
      </c>
      <c r="AU192" s="181" t="s">
        <v>78</v>
      </c>
      <c r="AY192" s="17" t="s">
        <v>138</v>
      </c>
      <c r="BE192" s="182">
        <f>IF(N192="základní",J192,0)</f>
        <v>4564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17" t="s">
        <v>74</v>
      </c>
      <c r="BK192" s="182">
        <f>ROUND(I192*H192,2)</f>
        <v>4564</v>
      </c>
      <c r="BL192" s="17" t="s">
        <v>178</v>
      </c>
      <c r="BM192" s="181" t="s">
        <v>874</v>
      </c>
    </row>
    <row r="193" s="2" customFormat="1" ht="24.15" customHeight="1">
      <c r="A193" s="30"/>
      <c r="B193" s="170"/>
      <c r="C193" s="187" t="s">
        <v>267</v>
      </c>
      <c r="D193" s="187" t="s">
        <v>181</v>
      </c>
      <c r="E193" s="188" t="s">
        <v>875</v>
      </c>
      <c r="F193" s="189" t="s">
        <v>876</v>
      </c>
      <c r="G193" s="190" t="s">
        <v>177</v>
      </c>
      <c r="H193" s="191">
        <v>28</v>
      </c>
      <c r="I193" s="192">
        <v>116</v>
      </c>
      <c r="J193" s="192">
        <f>ROUND(I193*H193,2)</f>
        <v>3248</v>
      </c>
      <c r="K193" s="189" t="s">
        <v>145</v>
      </c>
      <c r="L193" s="193"/>
      <c r="M193" s="194" t="s">
        <v>1</v>
      </c>
      <c r="N193" s="195" t="s">
        <v>35</v>
      </c>
      <c r="O193" s="179">
        <v>0</v>
      </c>
      <c r="P193" s="179">
        <f>O193*H193</f>
        <v>0</v>
      </c>
      <c r="Q193" s="179">
        <v>0.00018000000000000001</v>
      </c>
      <c r="R193" s="179">
        <f>Q193*H193</f>
        <v>0.0050400000000000002</v>
      </c>
      <c r="S193" s="179">
        <v>0</v>
      </c>
      <c r="T193" s="180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81" t="s">
        <v>184</v>
      </c>
      <c r="AT193" s="181" t="s">
        <v>181</v>
      </c>
      <c r="AU193" s="181" t="s">
        <v>78</v>
      </c>
      <c r="AY193" s="17" t="s">
        <v>138</v>
      </c>
      <c r="BE193" s="182">
        <f>IF(N193="základní",J193,0)</f>
        <v>3248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7" t="s">
        <v>74</v>
      </c>
      <c r="BK193" s="182">
        <f>ROUND(I193*H193,2)</f>
        <v>3248</v>
      </c>
      <c r="BL193" s="17" t="s">
        <v>178</v>
      </c>
      <c r="BM193" s="181" t="s">
        <v>877</v>
      </c>
    </row>
    <row r="194" s="2" customFormat="1" ht="33" customHeight="1">
      <c r="A194" s="30"/>
      <c r="B194" s="170"/>
      <c r="C194" s="171" t="s">
        <v>269</v>
      </c>
      <c r="D194" s="171" t="s">
        <v>141</v>
      </c>
      <c r="E194" s="172" t="s">
        <v>878</v>
      </c>
      <c r="F194" s="173" t="s">
        <v>879</v>
      </c>
      <c r="G194" s="174" t="s">
        <v>177</v>
      </c>
      <c r="H194" s="175">
        <v>45</v>
      </c>
      <c r="I194" s="176">
        <v>57.700000000000003</v>
      </c>
      <c r="J194" s="176">
        <f>ROUND(I194*H194,2)</f>
        <v>2596.5</v>
      </c>
      <c r="K194" s="173" t="s">
        <v>145</v>
      </c>
      <c r="L194" s="31"/>
      <c r="M194" s="177" t="s">
        <v>1</v>
      </c>
      <c r="N194" s="178" t="s">
        <v>35</v>
      </c>
      <c r="O194" s="179">
        <v>0.11</v>
      </c>
      <c r="P194" s="179">
        <f>O194*H194</f>
        <v>4.9500000000000002</v>
      </c>
      <c r="Q194" s="179">
        <v>9.0000000000000006E-05</v>
      </c>
      <c r="R194" s="179">
        <f>Q194*H194</f>
        <v>0.0040500000000000006</v>
      </c>
      <c r="S194" s="179">
        <v>0</v>
      </c>
      <c r="T194" s="180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81" t="s">
        <v>178</v>
      </c>
      <c r="AT194" s="181" t="s">
        <v>141</v>
      </c>
      <c r="AU194" s="181" t="s">
        <v>78</v>
      </c>
      <c r="AY194" s="17" t="s">
        <v>138</v>
      </c>
      <c r="BE194" s="182">
        <f>IF(N194="základní",J194,0)</f>
        <v>2596.5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17" t="s">
        <v>74</v>
      </c>
      <c r="BK194" s="182">
        <f>ROUND(I194*H194,2)</f>
        <v>2596.5</v>
      </c>
      <c r="BL194" s="17" t="s">
        <v>178</v>
      </c>
      <c r="BM194" s="181" t="s">
        <v>880</v>
      </c>
    </row>
    <row r="195" s="13" customFormat="1">
      <c r="A195" s="13"/>
      <c r="B195" s="196"/>
      <c r="C195" s="13"/>
      <c r="D195" s="183" t="s">
        <v>186</v>
      </c>
      <c r="E195" s="202" t="s">
        <v>1</v>
      </c>
      <c r="F195" s="197" t="s">
        <v>881</v>
      </c>
      <c r="G195" s="13"/>
      <c r="H195" s="198">
        <v>45</v>
      </c>
      <c r="I195" s="13"/>
      <c r="J195" s="13"/>
      <c r="K195" s="13"/>
      <c r="L195" s="196"/>
      <c r="M195" s="199"/>
      <c r="N195" s="200"/>
      <c r="O195" s="200"/>
      <c r="P195" s="200"/>
      <c r="Q195" s="200"/>
      <c r="R195" s="200"/>
      <c r="S195" s="200"/>
      <c r="T195" s="20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2" t="s">
        <v>186</v>
      </c>
      <c r="AU195" s="202" t="s">
        <v>78</v>
      </c>
      <c r="AV195" s="13" t="s">
        <v>78</v>
      </c>
      <c r="AW195" s="13" t="s">
        <v>27</v>
      </c>
      <c r="AX195" s="13" t="s">
        <v>70</v>
      </c>
      <c r="AY195" s="202" t="s">
        <v>138</v>
      </c>
    </row>
    <row r="196" s="14" customFormat="1">
      <c r="A196" s="14"/>
      <c r="B196" s="203"/>
      <c r="C196" s="14"/>
      <c r="D196" s="183" t="s">
        <v>186</v>
      </c>
      <c r="E196" s="204" t="s">
        <v>1</v>
      </c>
      <c r="F196" s="205" t="s">
        <v>392</v>
      </c>
      <c r="G196" s="14"/>
      <c r="H196" s="206">
        <v>45</v>
      </c>
      <c r="I196" s="14"/>
      <c r="J196" s="14"/>
      <c r="K196" s="14"/>
      <c r="L196" s="203"/>
      <c r="M196" s="207"/>
      <c r="N196" s="208"/>
      <c r="O196" s="208"/>
      <c r="P196" s="208"/>
      <c r="Q196" s="208"/>
      <c r="R196" s="208"/>
      <c r="S196" s="208"/>
      <c r="T196" s="20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4" t="s">
        <v>186</v>
      </c>
      <c r="AU196" s="204" t="s">
        <v>78</v>
      </c>
      <c r="AV196" s="14" t="s">
        <v>146</v>
      </c>
      <c r="AW196" s="14" t="s">
        <v>27</v>
      </c>
      <c r="AX196" s="14" t="s">
        <v>74</v>
      </c>
      <c r="AY196" s="204" t="s">
        <v>138</v>
      </c>
    </row>
    <row r="197" s="2" customFormat="1" ht="24.15" customHeight="1">
      <c r="A197" s="30"/>
      <c r="B197" s="170"/>
      <c r="C197" s="187" t="s">
        <v>273</v>
      </c>
      <c r="D197" s="187" t="s">
        <v>181</v>
      </c>
      <c r="E197" s="188" t="s">
        <v>882</v>
      </c>
      <c r="F197" s="189" t="s">
        <v>883</v>
      </c>
      <c r="G197" s="190" t="s">
        <v>177</v>
      </c>
      <c r="H197" s="191">
        <v>12</v>
      </c>
      <c r="I197" s="192">
        <v>118</v>
      </c>
      <c r="J197" s="192">
        <f>ROUND(I197*H197,2)</f>
        <v>1416</v>
      </c>
      <c r="K197" s="189" t="s">
        <v>145</v>
      </c>
      <c r="L197" s="193"/>
      <c r="M197" s="194" t="s">
        <v>1</v>
      </c>
      <c r="N197" s="195" t="s">
        <v>35</v>
      </c>
      <c r="O197" s="179">
        <v>0</v>
      </c>
      <c r="P197" s="179">
        <f>O197*H197</f>
        <v>0</v>
      </c>
      <c r="Q197" s="179">
        <v>0.00027</v>
      </c>
      <c r="R197" s="179">
        <f>Q197*H197</f>
        <v>0.0032399999999999998</v>
      </c>
      <c r="S197" s="179">
        <v>0</v>
      </c>
      <c r="T197" s="180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81" t="s">
        <v>184</v>
      </c>
      <c r="AT197" s="181" t="s">
        <v>181</v>
      </c>
      <c r="AU197" s="181" t="s">
        <v>78</v>
      </c>
      <c r="AY197" s="17" t="s">
        <v>138</v>
      </c>
      <c r="BE197" s="182">
        <f>IF(N197="základní",J197,0)</f>
        <v>1416</v>
      </c>
      <c r="BF197" s="182">
        <f>IF(N197="snížená",J197,0)</f>
        <v>0</v>
      </c>
      <c r="BG197" s="182">
        <f>IF(N197="zákl. přenesená",J197,0)</f>
        <v>0</v>
      </c>
      <c r="BH197" s="182">
        <f>IF(N197="sníž. přenesená",J197,0)</f>
        <v>0</v>
      </c>
      <c r="BI197" s="182">
        <f>IF(N197="nulová",J197,0)</f>
        <v>0</v>
      </c>
      <c r="BJ197" s="17" t="s">
        <v>74</v>
      </c>
      <c r="BK197" s="182">
        <f>ROUND(I197*H197,2)</f>
        <v>1416</v>
      </c>
      <c r="BL197" s="17" t="s">
        <v>178</v>
      </c>
      <c r="BM197" s="181" t="s">
        <v>884</v>
      </c>
    </row>
    <row r="198" s="13" customFormat="1">
      <c r="A198" s="13"/>
      <c r="B198" s="196"/>
      <c r="C198" s="13"/>
      <c r="D198" s="183" t="s">
        <v>186</v>
      </c>
      <c r="E198" s="13"/>
      <c r="F198" s="197" t="s">
        <v>885</v>
      </c>
      <c r="G198" s="13"/>
      <c r="H198" s="198">
        <v>12</v>
      </c>
      <c r="I198" s="13"/>
      <c r="J198" s="13"/>
      <c r="K198" s="13"/>
      <c r="L198" s="196"/>
      <c r="M198" s="199"/>
      <c r="N198" s="200"/>
      <c r="O198" s="200"/>
      <c r="P198" s="200"/>
      <c r="Q198" s="200"/>
      <c r="R198" s="200"/>
      <c r="S198" s="200"/>
      <c r="T198" s="20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02" t="s">
        <v>186</v>
      </c>
      <c r="AU198" s="202" t="s">
        <v>78</v>
      </c>
      <c r="AV198" s="13" t="s">
        <v>78</v>
      </c>
      <c r="AW198" s="13" t="s">
        <v>3</v>
      </c>
      <c r="AX198" s="13" t="s">
        <v>74</v>
      </c>
      <c r="AY198" s="202" t="s">
        <v>138</v>
      </c>
    </row>
    <row r="199" s="2" customFormat="1" ht="24.15" customHeight="1">
      <c r="A199" s="30"/>
      <c r="B199" s="170"/>
      <c r="C199" s="187" t="s">
        <v>275</v>
      </c>
      <c r="D199" s="187" t="s">
        <v>181</v>
      </c>
      <c r="E199" s="188" t="s">
        <v>886</v>
      </c>
      <c r="F199" s="189" t="s">
        <v>887</v>
      </c>
      <c r="G199" s="190" t="s">
        <v>177</v>
      </c>
      <c r="H199" s="191">
        <v>10</v>
      </c>
      <c r="I199" s="192">
        <v>122</v>
      </c>
      <c r="J199" s="192">
        <f>ROUND(I199*H199,2)</f>
        <v>1220</v>
      </c>
      <c r="K199" s="189" t="s">
        <v>145</v>
      </c>
      <c r="L199" s="193"/>
      <c r="M199" s="194" t="s">
        <v>1</v>
      </c>
      <c r="N199" s="195" t="s">
        <v>35</v>
      </c>
      <c r="O199" s="179">
        <v>0</v>
      </c>
      <c r="P199" s="179">
        <f>O199*H199</f>
        <v>0</v>
      </c>
      <c r="Q199" s="179">
        <v>0.00029</v>
      </c>
      <c r="R199" s="179">
        <f>Q199*H199</f>
        <v>0.0028999999999999998</v>
      </c>
      <c r="S199" s="179">
        <v>0</v>
      </c>
      <c r="T199" s="180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81" t="s">
        <v>184</v>
      </c>
      <c r="AT199" s="181" t="s">
        <v>181</v>
      </c>
      <c r="AU199" s="181" t="s">
        <v>78</v>
      </c>
      <c r="AY199" s="17" t="s">
        <v>138</v>
      </c>
      <c r="BE199" s="182">
        <f>IF(N199="základní",J199,0)</f>
        <v>1220</v>
      </c>
      <c r="BF199" s="182">
        <f>IF(N199="snížená",J199,0)</f>
        <v>0</v>
      </c>
      <c r="BG199" s="182">
        <f>IF(N199="zákl. přenesená",J199,0)</f>
        <v>0</v>
      </c>
      <c r="BH199" s="182">
        <f>IF(N199="sníž. přenesená",J199,0)</f>
        <v>0</v>
      </c>
      <c r="BI199" s="182">
        <f>IF(N199="nulová",J199,0)</f>
        <v>0</v>
      </c>
      <c r="BJ199" s="17" t="s">
        <v>74</v>
      </c>
      <c r="BK199" s="182">
        <f>ROUND(I199*H199,2)</f>
        <v>1220</v>
      </c>
      <c r="BL199" s="17" t="s">
        <v>178</v>
      </c>
      <c r="BM199" s="181" t="s">
        <v>888</v>
      </c>
    </row>
    <row r="200" s="13" customFormat="1">
      <c r="A200" s="13"/>
      <c r="B200" s="196"/>
      <c r="C200" s="13"/>
      <c r="D200" s="183" t="s">
        <v>186</v>
      </c>
      <c r="E200" s="13"/>
      <c r="F200" s="197" t="s">
        <v>889</v>
      </c>
      <c r="G200" s="13"/>
      <c r="H200" s="198">
        <v>10</v>
      </c>
      <c r="I200" s="13"/>
      <c r="J200" s="13"/>
      <c r="K200" s="13"/>
      <c r="L200" s="196"/>
      <c r="M200" s="199"/>
      <c r="N200" s="200"/>
      <c r="O200" s="200"/>
      <c r="P200" s="200"/>
      <c r="Q200" s="200"/>
      <c r="R200" s="200"/>
      <c r="S200" s="200"/>
      <c r="T200" s="20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02" t="s">
        <v>186</v>
      </c>
      <c r="AU200" s="202" t="s">
        <v>78</v>
      </c>
      <c r="AV200" s="13" t="s">
        <v>78</v>
      </c>
      <c r="AW200" s="13" t="s">
        <v>3</v>
      </c>
      <c r="AX200" s="13" t="s">
        <v>74</v>
      </c>
      <c r="AY200" s="202" t="s">
        <v>138</v>
      </c>
    </row>
    <row r="201" s="2" customFormat="1" ht="24.15" customHeight="1">
      <c r="A201" s="30"/>
      <c r="B201" s="170"/>
      <c r="C201" s="187" t="s">
        <v>184</v>
      </c>
      <c r="D201" s="187" t="s">
        <v>181</v>
      </c>
      <c r="E201" s="188" t="s">
        <v>182</v>
      </c>
      <c r="F201" s="189" t="s">
        <v>183</v>
      </c>
      <c r="G201" s="190" t="s">
        <v>177</v>
      </c>
      <c r="H201" s="191">
        <v>11</v>
      </c>
      <c r="I201" s="192">
        <v>160</v>
      </c>
      <c r="J201" s="192">
        <f>ROUND(I201*H201,2)</f>
        <v>1760</v>
      </c>
      <c r="K201" s="189" t="s">
        <v>145</v>
      </c>
      <c r="L201" s="193"/>
      <c r="M201" s="194" t="s">
        <v>1</v>
      </c>
      <c r="N201" s="195" t="s">
        <v>35</v>
      </c>
      <c r="O201" s="179">
        <v>0</v>
      </c>
      <c r="P201" s="179">
        <f>O201*H201</f>
        <v>0</v>
      </c>
      <c r="Q201" s="179">
        <v>0.00064999999999999997</v>
      </c>
      <c r="R201" s="179">
        <f>Q201*H201</f>
        <v>0.0071500000000000001</v>
      </c>
      <c r="S201" s="179">
        <v>0</v>
      </c>
      <c r="T201" s="180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81" t="s">
        <v>184</v>
      </c>
      <c r="AT201" s="181" t="s">
        <v>181</v>
      </c>
      <c r="AU201" s="181" t="s">
        <v>78</v>
      </c>
      <c r="AY201" s="17" t="s">
        <v>138</v>
      </c>
      <c r="BE201" s="182">
        <f>IF(N201="základní",J201,0)</f>
        <v>1760</v>
      </c>
      <c r="BF201" s="182">
        <f>IF(N201="snížená",J201,0)</f>
        <v>0</v>
      </c>
      <c r="BG201" s="182">
        <f>IF(N201="zákl. přenesená",J201,0)</f>
        <v>0</v>
      </c>
      <c r="BH201" s="182">
        <f>IF(N201="sníž. přenesená",J201,0)</f>
        <v>0</v>
      </c>
      <c r="BI201" s="182">
        <f>IF(N201="nulová",J201,0)</f>
        <v>0</v>
      </c>
      <c r="BJ201" s="17" t="s">
        <v>74</v>
      </c>
      <c r="BK201" s="182">
        <f>ROUND(I201*H201,2)</f>
        <v>1760</v>
      </c>
      <c r="BL201" s="17" t="s">
        <v>178</v>
      </c>
      <c r="BM201" s="181" t="s">
        <v>890</v>
      </c>
    </row>
    <row r="202" s="13" customFormat="1">
      <c r="A202" s="13"/>
      <c r="B202" s="196"/>
      <c r="C202" s="13"/>
      <c r="D202" s="183" t="s">
        <v>186</v>
      </c>
      <c r="E202" s="13"/>
      <c r="F202" s="197" t="s">
        <v>891</v>
      </c>
      <c r="G202" s="13"/>
      <c r="H202" s="198">
        <v>11</v>
      </c>
      <c r="I202" s="13"/>
      <c r="J202" s="13"/>
      <c r="K202" s="13"/>
      <c r="L202" s="196"/>
      <c r="M202" s="199"/>
      <c r="N202" s="200"/>
      <c r="O202" s="200"/>
      <c r="P202" s="200"/>
      <c r="Q202" s="200"/>
      <c r="R202" s="200"/>
      <c r="S202" s="200"/>
      <c r="T202" s="20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02" t="s">
        <v>186</v>
      </c>
      <c r="AU202" s="202" t="s">
        <v>78</v>
      </c>
      <c r="AV202" s="13" t="s">
        <v>78</v>
      </c>
      <c r="AW202" s="13" t="s">
        <v>3</v>
      </c>
      <c r="AX202" s="13" t="s">
        <v>74</v>
      </c>
      <c r="AY202" s="202" t="s">
        <v>138</v>
      </c>
    </row>
    <row r="203" s="2" customFormat="1" ht="24.15" customHeight="1">
      <c r="A203" s="30"/>
      <c r="B203" s="170"/>
      <c r="C203" s="187" t="s">
        <v>282</v>
      </c>
      <c r="D203" s="187" t="s">
        <v>181</v>
      </c>
      <c r="E203" s="188" t="s">
        <v>188</v>
      </c>
      <c r="F203" s="189" t="s">
        <v>189</v>
      </c>
      <c r="G203" s="190" t="s">
        <v>177</v>
      </c>
      <c r="H203" s="191">
        <v>12</v>
      </c>
      <c r="I203" s="192">
        <v>169</v>
      </c>
      <c r="J203" s="192">
        <f>ROUND(I203*H203,2)</f>
        <v>2028</v>
      </c>
      <c r="K203" s="189" t="s">
        <v>145</v>
      </c>
      <c r="L203" s="193"/>
      <c r="M203" s="194" t="s">
        <v>1</v>
      </c>
      <c r="N203" s="195" t="s">
        <v>35</v>
      </c>
      <c r="O203" s="179">
        <v>0</v>
      </c>
      <c r="P203" s="179">
        <f>O203*H203</f>
        <v>0</v>
      </c>
      <c r="Q203" s="179">
        <v>0.00072000000000000005</v>
      </c>
      <c r="R203" s="179">
        <f>Q203*H203</f>
        <v>0.0086400000000000001</v>
      </c>
      <c r="S203" s="179">
        <v>0</v>
      </c>
      <c r="T203" s="180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81" t="s">
        <v>184</v>
      </c>
      <c r="AT203" s="181" t="s">
        <v>181</v>
      </c>
      <c r="AU203" s="181" t="s">
        <v>78</v>
      </c>
      <c r="AY203" s="17" t="s">
        <v>138</v>
      </c>
      <c r="BE203" s="182">
        <f>IF(N203="základní",J203,0)</f>
        <v>2028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17" t="s">
        <v>74</v>
      </c>
      <c r="BK203" s="182">
        <f>ROUND(I203*H203,2)</f>
        <v>2028</v>
      </c>
      <c r="BL203" s="17" t="s">
        <v>178</v>
      </c>
      <c r="BM203" s="181" t="s">
        <v>892</v>
      </c>
    </row>
    <row r="204" s="13" customFormat="1">
      <c r="A204" s="13"/>
      <c r="B204" s="196"/>
      <c r="C204" s="13"/>
      <c r="D204" s="183" t="s">
        <v>186</v>
      </c>
      <c r="E204" s="13"/>
      <c r="F204" s="197" t="s">
        <v>885</v>
      </c>
      <c r="G204" s="13"/>
      <c r="H204" s="198">
        <v>12</v>
      </c>
      <c r="I204" s="13"/>
      <c r="J204" s="13"/>
      <c r="K204" s="13"/>
      <c r="L204" s="196"/>
      <c r="M204" s="199"/>
      <c r="N204" s="200"/>
      <c r="O204" s="200"/>
      <c r="P204" s="200"/>
      <c r="Q204" s="200"/>
      <c r="R204" s="200"/>
      <c r="S204" s="200"/>
      <c r="T204" s="20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2" t="s">
        <v>186</v>
      </c>
      <c r="AU204" s="202" t="s">
        <v>78</v>
      </c>
      <c r="AV204" s="13" t="s">
        <v>78</v>
      </c>
      <c r="AW204" s="13" t="s">
        <v>3</v>
      </c>
      <c r="AX204" s="13" t="s">
        <v>74</v>
      </c>
      <c r="AY204" s="202" t="s">
        <v>138</v>
      </c>
    </row>
    <row r="205" s="2" customFormat="1" ht="33" customHeight="1">
      <c r="A205" s="30"/>
      <c r="B205" s="170"/>
      <c r="C205" s="171" t="s">
        <v>286</v>
      </c>
      <c r="D205" s="171" t="s">
        <v>141</v>
      </c>
      <c r="E205" s="172" t="s">
        <v>893</v>
      </c>
      <c r="F205" s="173" t="s">
        <v>894</v>
      </c>
      <c r="G205" s="174" t="s">
        <v>177</v>
      </c>
      <c r="H205" s="175">
        <v>9</v>
      </c>
      <c r="I205" s="176">
        <v>62.100000000000001</v>
      </c>
      <c r="J205" s="176">
        <f>ROUND(I205*H205,2)</f>
        <v>558.89999999999998</v>
      </c>
      <c r="K205" s="173" t="s">
        <v>145</v>
      </c>
      <c r="L205" s="31"/>
      <c r="M205" s="177" t="s">
        <v>1</v>
      </c>
      <c r="N205" s="178" t="s">
        <v>35</v>
      </c>
      <c r="O205" s="179">
        <v>0.11600000000000001</v>
      </c>
      <c r="P205" s="179">
        <f>O205*H205</f>
        <v>1.044</v>
      </c>
      <c r="Q205" s="179">
        <v>0.00017000000000000001</v>
      </c>
      <c r="R205" s="179">
        <f>Q205*H205</f>
        <v>0.0015300000000000001</v>
      </c>
      <c r="S205" s="179">
        <v>0</v>
      </c>
      <c r="T205" s="180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81" t="s">
        <v>178</v>
      </c>
      <c r="AT205" s="181" t="s">
        <v>141</v>
      </c>
      <c r="AU205" s="181" t="s">
        <v>78</v>
      </c>
      <c r="AY205" s="17" t="s">
        <v>138</v>
      </c>
      <c r="BE205" s="182">
        <f>IF(N205="základní",J205,0)</f>
        <v>558.89999999999998</v>
      </c>
      <c r="BF205" s="182">
        <f>IF(N205="snížená",J205,0)</f>
        <v>0</v>
      </c>
      <c r="BG205" s="182">
        <f>IF(N205="zákl. přenesená",J205,0)</f>
        <v>0</v>
      </c>
      <c r="BH205" s="182">
        <f>IF(N205="sníž. přenesená",J205,0)</f>
        <v>0</v>
      </c>
      <c r="BI205" s="182">
        <f>IF(N205="nulová",J205,0)</f>
        <v>0</v>
      </c>
      <c r="BJ205" s="17" t="s">
        <v>74</v>
      </c>
      <c r="BK205" s="182">
        <f>ROUND(I205*H205,2)</f>
        <v>558.89999999999998</v>
      </c>
      <c r="BL205" s="17" t="s">
        <v>178</v>
      </c>
      <c r="BM205" s="181" t="s">
        <v>895</v>
      </c>
    </row>
    <row r="206" s="2" customFormat="1" ht="24.15" customHeight="1">
      <c r="A206" s="30"/>
      <c r="B206" s="170"/>
      <c r="C206" s="187" t="s">
        <v>290</v>
      </c>
      <c r="D206" s="187" t="s">
        <v>181</v>
      </c>
      <c r="E206" s="188" t="s">
        <v>197</v>
      </c>
      <c r="F206" s="189" t="s">
        <v>198</v>
      </c>
      <c r="G206" s="190" t="s">
        <v>177</v>
      </c>
      <c r="H206" s="191">
        <v>9.1799999999999997</v>
      </c>
      <c r="I206" s="192">
        <v>304</v>
      </c>
      <c r="J206" s="192">
        <f>ROUND(I206*H206,2)</f>
        <v>2790.7199999999998</v>
      </c>
      <c r="K206" s="189" t="s">
        <v>145</v>
      </c>
      <c r="L206" s="193"/>
      <c r="M206" s="194" t="s">
        <v>1</v>
      </c>
      <c r="N206" s="195" t="s">
        <v>35</v>
      </c>
      <c r="O206" s="179">
        <v>0</v>
      </c>
      <c r="P206" s="179">
        <f>O206*H206</f>
        <v>0</v>
      </c>
      <c r="Q206" s="179">
        <v>0.0011800000000000001</v>
      </c>
      <c r="R206" s="179">
        <f>Q206*H206</f>
        <v>0.010832400000000001</v>
      </c>
      <c r="S206" s="179">
        <v>0</v>
      </c>
      <c r="T206" s="180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81" t="s">
        <v>184</v>
      </c>
      <c r="AT206" s="181" t="s">
        <v>181</v>
      </c>
      <c r="AU206" s="181" t="s">
        <v>78</v>
      </c>
      <c r="AY206" s="17" t="s">
        <v>138</v>
      </c>
      <c r="BE206" s="182">
        <f>IF(N206="základní",J206,0)</f>
        <v>2790.7199999999998</v>
      </c>
      <c r="BF206" s="182">
        <f>IF(N206="snížená",J206,0)</f>
        <v>0</v>
      </c>
      <c r="BG206" s="182">
        <f>IF(N206="zákl. přenesená",J206,0)</f>
        <v>0</v>
      </c>
      <c r="BH206" s="182">
        <f>IF(N206="sníž. přenesená",J206,0)</f>
        <v>0</v>
      </c>
      <c r="BI206" s="182">
        <f>IF(N206="nulová",J206,0)</f>
        <v>0</v>
      </c>
      <c r="BJ206" s="17" t="s">
        <v>74</v>
      </c>
      <c r="BK206" s="182">
        <f>ROUND(I206*H206,2)</f>
        <v>2790.7199999999998</v>
      </c>
      <c r="BL206" s="17" t="s">
        <v>178</v>
      </c>
      <c r="BM206" s="181" t="s">
        <v>896</v>
      </c>
    </row>
    <row r="207" s="13" customFormat="1">
      <c r="A207" s="13"/>
      <c r="B207" s="196"/>
      <c r="C207" s="13"/>
      <c r="D207" s="183" t="s">
        <v>186</v>
      </c>
      <c r="E207" s="13"/>
      <c r="F207" s="197" t="s">
        <v>897</v>
      </c>
      <c r="G207" s="13"/>
      <c r="H207" s="198">
        <v>9.1799999999999997</v>
      </c>
      <c r="I207" s="13"/>
      <c r="J207" s="13"/>
      <c r="K207" s="13"/>
      <c r="L207" s="196"/>
      <c r="M207" s="199"/>
      <c r="N207" s="200"/>
      <c r="O207" s="200"/>
      <c r="P207" s="200"/>
      <c r="Q207" s="200"/>
      <c r="R207" s="200"/>
      <c r="S207" s="200"/>
      <c r="T207" s="20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02" t="s">
        <v>186</v>
      </c>
      <c r="AU207" s="202" t="s">
        <v>78</v>
      </c>
      <c r="AV207" s="13" t="s">
        <v>78</v>
      </c>
      <c r="AW207" s="13" t="s">
        <v>3</v>
      </c>
      <c r="AX207" s="13" t="s">
        <v>74</v>
      </c>
      <c r="AY207" s="202" t="s">
        <v>138</v>
      </c>
    </row>
    <row r="208" s="2" customFormat="1" ht="24.15" customHeight="1">
      <c r="A208" s="30"/>
      <c r="B208" s="170"/>
      <c r="C208" s="171" t="s">
        <v>292</v>
      </c>
      <c r="D208" s="171" t="s">
        <v>141</v>
      </c>
      <c r="E208" s="172" t="s">
        <v>208</v>
      </c>
      <c r="F208" s="173" t="s">
        <v>209</v>
      </c>
      <c r="G208" s="174" t="s">
        <v>144</v>
      </c>
      <c r="H208" s="175">
        <v>25</v>
      </c>
      <c r="I208" s="176">
        <v>744</v>
      </c>
      <c r="J208" s="176">
        <f>ROUND(I208*H208,2)</f>
        <v>18600</v>
      </c>
      <c r="K208" s="173" t="s">
        <v>145</v>
      </c>
      <c r="L208" s="31"/>
      <c r="M208" s="177" t="s">
        <v>1</v>
      </c>
      <c r="N208" s="178" t="s">
        <v>35</v>
      </c>
      <c r="O208" s="179">
        <v>1.627</v>
      </c>
      <c r="P208" s="179">
        <f>O208*H208</f>
        <v>40.674999999999997</v>
      </c>
      <c r="Q208" s="179">
        <v>0</v>
      </c>
      <c r="R208" s="179">
        <f>Q208*H208</f>
        <v>0</v>
      </c>
      <c r="S208" s="179">
        <v>0.00035</v>
      </c>
      <c r="T208" s="180">
        <f>S208*H208</f>
        <v>0.0087499999999999991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81" t="s">
        <v>178</v>
      </c>
      <c r="AT208" s="181" t="s">
        <v>141</v>
      </c>
      <c r="AU208" s="181" t="s">
        <v>78</v>
      </c>
      <c r="AY208" s="17" t="s">
        <v>138</v>
      </c>
      <c r="BE208" s="182">
        <f>IF(N208="základní",J208,0)</f>
        <v>18600</v>
      </c>
      <c r="BF208" s="182">
        <f>IF(N208="snížená",J208,0)</f>
        <v>0</v>
      </c>
      <c r="BG208" s="182">
        <f>IF(N208="zákl. přenesená",J208,0)</f>
        <v>0</v>
      </c>
      <c r="BH208" s="182">
        <f>IF(N208="sníž. přenesená",J208,0)</f>
        <v>0</v>
      </c>
      <c r="BI208" s="182">
        <f>IF(N208="nulová",J208,0)</f>
        <v>0</v>
      </c>
      <c r="BJ208" s="17" t="s">
        <v>74</v>
      </c>
      <c r="BK208" s="182">
        <f>ROUND(I208*H208,2)</f>
        <v>18600</v>
      </c>
      <c r="BL208" s="17" t="s">
        <v>178</v>
      </c>
      <c r="BM208" s="181" t="s">
        <v>898</v>
      </c>
    </row>
    <row r="209" s="2" customFormat="1" ht="24.15" customHeight="1">
      <c r="A209" s="30"/>
      <c r="B209" s="170"/>
      <c r="C209" s="171" t="s">
        <v>296</v>
      </c>
      <c r="D209" s="171" t="s">
        <v>141</v>
      </c>
      <c r="E209" s="172" t="s">
        <v>212</v>
      </c>
      <c r="F209" s="173" t="s">
        <v>213</v>
      </c>
      <c r="G209" s="174" t="s">
        <v>155</v>
      </c>
      <c r="H209" s="175">
        <v>0.114</v>
      </c>
      <c r="I209" s="176">
        <v>1620</v>
      </c>
      <c r="J209" s="176">
        <f>ROUND(I209*H209,2)</f>
        <v>184.68000000000001</v>
      </c>
      <c r="K209" s="173" t="s">
        <v>145</v>
      </c>
      <c r="L209" s="31"/>
      <c r="M209" s="177" t="s">
        <v>1</v>
      </c>
      <c r="N209" s="178" t="s">
        <v>35</v>
      </c>
      <c r="O209" s="179">
        <v>1.8089999999999999</v>
      </c>
      <c r="P209" s="179">
        <f>O209*H209</f>
        <v>0.20622599999999999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81" t="s">
        <v>178</v>
      </c>
      <c r="AT209" s="181" t="s">
        <v>141</v>
      </c>
      <c r="AU209" s="181" t="s">
        <v>78</v>
      </c>
      <c r="AY209" s="17" t="s">
        <v>138</v>
      </c>
      <c r="BE209" s="182">
        <f>IF(N209="základní",J209,0)</f>
        <v>184.68000000000001</v>
      </c>
      <c r="BF209" s="182">
        <f>IF(N209="snížená",J209,0)</f>
        <v>0</v>
      </c>
      <c r="BG209" s="182">
        <f>IF(N209="zákl. přenesená",J209,0)</f>
        <v>0</v>
      </c>
      <c r="BH209" s="182">
        <f>IF(N209="sníž. přenesená",J209,0)</f>
        <v>0</v>
      </c>
      <c r="BI209" s="182">
        <f>IF(N209="nulová",J209,0)</f>
        <v>0</v>
      </c>
      <c r="BJ209" s="17" t="s">
        <v>74</v>
      </c>
      <c r="BK209" s="182">
        <f>ROUND(I209*H209,2)</f>
        <v>184.68000000000001</v>
      </c>
      <c r="BL209" s="17" t="s">
        <v>178</v>
      </c>
      <c r="BM209" s="181" t="s">
        <v>899</v>
      </c>
    </row>
    <row r="210" s="12" customFormat="1" ht="22.8" customHeight="1">
      <c r="A210" s="12"/>
      <c r="B210" s="158"/>
      <c r="C210" s="12"/>
      <c r="D210" s="159" t="s">
        <v>69</v>
      </c>
      <c r="E210" s="168" t="s">
        <v>241</v>
      </c>
      <c r="F210" s="168" t="s">
        <v>242</v>
      </c>
      <c r="G210" s="12"/>
      <c r="H210" s="12"/>
      <c r="I210" s="12"/>
      <c r="J210" s="169">
        <f>BK210</f>
        <v>28618.009999999998</v>
      </c>
      <c r="K210" s="12"/>
      <c r="L210" s="158"/>
      <c r="M210" s="162"/>
      <c r="N210" s="163"/>
      <c r="O210" s="163"/>
      <c r="P210" s="164">
        <f>SUM(P211:P218)</f>
        <v>12.868606</v>
      </c>
      <c r="Q210" s="163"/>
      <c r="R210" s="164">
        <f>SUM(R211:R218)</f>
        <v>0.021359999999999997</v>
      </c>
      <c r="S210" s="163"/>
      <c r="T210" s="165">
        <f>SUM(T211:T218)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9" t="s">
        <v>78</v>
      </c>
      <c r="AT210" s="166" t="s">
        <v>69</v>
      </c>
      <c r="AU210" s="166" t="s">
        <v>74</v>
      </c>
      <c r="AY210" s="159" t="s">
        <v>138</v>
      </c>
      <c r="BK210" s="167">
        <f>SUM(BK211:BK218)</f>
        <v>28618.009999999998</v>
      </c>
    </row>
    <row r="211" s="2" customFormat="1" ht="24.15" customHeight="1">
      <c r="A211" s="30"/>
      <c r="B211" s="170"/>
      <c r="C211" s="171" t="s">
        <v>300</v>
      </c>
      <c r="D211" s="171" t="s">
        <v>141</v>
      </c>
      <c r="E211" s="172" t="s">
        <v>244</v>
      </c>
      <c r="F211" s="173" t="s">
        <v>245</v>
      </c>
      <c r="G211" s="174" t="s">
        <v>219</v>
      </c>
      <c r="H211" s="175">
        <v>30</v>
      </c>
      <c r="I211" s="176">
        <v>51.100000000000001</v>
      </c>
      <c r="J211" s="176">
        <f>ROUND(I211*H211,2)</f>
        <v>1533</v>
      </c>
      <c r="K211" s="173" t="s">
        <v>145</v>
      </c>
      <c r="L211" s="31"/>
      <c r="M211" s="177" t="s">
        <v>1</v>
      </c>
      <c r="N211" s="178" t="s">
        <v>35</v>
      </c>
      <c r="O211" s="179">
        <v>0.087999999999999995</v>
      </c>
      <c r="P211" s="179">
        <f>O211*H211</f>
        <v>2.6399999999999997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81" t="s">
        <v>178</v>
      </c>
      <c r="AT211" s="181" t="s">
        <v>141</v>
      </c>
      <c r="AU211" s="181" t="s">
        <v>78</v>
      </c>
      <c r="AY211" s="17" t="s">
        <v>138</v>
      </c>
      <c r="BE211" s="182">
        <f>IF(N211="základní",J211,0)</f>
        <v>1533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17" t="s">
        <v>74</v>
      </c>
      <c r="BK211" s="182">
        <f>ROUND(I211*H211,2)</f>
        <v>1533</v>
      </c>
      <c r="BL211" s="17" t="s">
        <v>178</v>
      </c>
      <c r="BM211" s="181" t="s">
        <v>900</v>
      </c>
    </row>
    <row r="212" s="2" customFormat="1" ht="24.15" customHeight="1">
      <c r="A212" s="30"/>
      <c r="B212" s="170"/>
      <c r="C212" s="171" t="s">
        <v>304</v>
      </c>
      <c r="D212" s="171" t="s">
        <v>141</v>
      </c>
      <c r="E212" s="172" t="s">
        <v>264</v>
      </c>
      <c r="F212" s="173" t="s">
        <v>265</v>
      </c>
      <c r="G212" s="174" t="s">
        <v>219</v>
      </c>
      <c r="H212" s="175">
        <v>30</v>
      </c>
      <c r="I212" s="176">
        <v>298</v>
      </c>
      <c r="J212" s="176">
        <f>ROUND(I212*H212,2)</f>
        <v>8940</v>
      </c>
      <c r="K212" s="173" t="s">
        <v>145</v>
      </c>
      <c r="L212" s="31"/>
      <c r="M212" s="177" t="s">
        <v>1</v>
      </c>
      <c r="N212" s="178" t="s">
        <v>35</v>
      </c>
      <c r="O212" s="179">
        <v>0.083000000000000004</v>
      </c>
      <c r="P212" s="179">
        <f>O212*H212</f>
        <v>2.4900000000000002</v>
      </c>
      <c r="Q212" s="179">
        <v>0.00022000000000000001</v>
      </c>
      <c r="R212" s="179">
        <f>Q212*H212</f>
        <v>0.0066</v>
      </c>
      <c r="S212" s="179">
        <v>0</v>
      </c>
      <c r="T212" s="180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81" t="s">
        <v>178</v>
      </c>
      <c r="AT212" s="181" t="s">
        <v>141</v>
      </c>
      <c r="AU212" s="181" t="s">
        <v>78</v>
      </c>
      <c r="AY212" s="17" t="s">
        <v>138</v>
      </c>
      <c r="BE212" s="182">
        <f>IF(N212="základní",J212,0)</f>
        <v>8940</v>
      </c>
      <c r="BF212" s="182">
        <f>IF(N212="snížená",J212,0)</f>
        <v>0</v>
      </c>
      <c r="BG212" s="182">
        <f>IF(N212="zákl. přenesená",J212,0)</f>
        <v>0</v>
      </c>
      <c r="BH212" s="182">
        <f>IF(N212="sníž. přenesená",J212,0)</f>
        <v>0</v>
      </c>
      <c r="BI212" s="182">
        <f>IF(N212="nulová",J212,0)</f>
        <v>0</v>
      </c>
      <c r="BJ212" s="17" t="s">
        <v>74</v>
      </c>
      <c r="BK212" s="182">
        <f>ROUND(I212*H212,2)</f>
        <v>8940</v>
      </c>
      <c r="BL212" s="17" t="s">
        <v>178</v>
      </c>
      <c r="BM212" s="181" t="s">
        <v>901</v>
      </c>
    </row>
    <row r="213" s="2" customFormat="1" ht="21.75" customHeight="1">
      <c r="A213" s="30"/>
      <c r="B213" s="170"/>
      <c r="C213" s="171" t="s">
        <v>308</v>
      </c>
      <c r="D213" s="171" t="s">
        <v>141</v>
      </c>
      <c r="E213" s="172" t="s">
        <v>270</v>
      </c>
      <c r="F213" s="173" t="s">
        <v>271</v>
      </c>
      <c r="G213" s="174" t="s">
        <v>219</v>
      </c>
      <c r="H213" s="175">
        <v>10</v>
      </c>
      <c r="I213" s="176">
        <v>298</v>
      </c>
      <c r="J213" s="176">
        <f>ROUND(I213*H213,2)</f>
        <v>2980</v>
      </c>
      <c r="K213" s="173" t="s">
        <v>145</v>
      </c>
      <c r="L213" s="31"/>
      <c r="M213" s="177" t="s">
        <v>1</v>
      </c>
      <c r="N213" s="178" t="s">
        <v>35</v>
      </c>
      <c r="O213" s="179">
        <v>0.16</v>
      </c>
      <c r="P213" s="179">
        <f>O213*H213</f>
        <v>1.6000000000000001</v>
      </c>
      <c r="Q213" s="179">
        <v>0.00021000000000000001</v>
      </c>
      <c r="R213" s="179">
        <f>Q213*H213</f>
        <v>0.0021000000000000003</v>
      </c>
      <c r="S213" s="179">
        <v>0</v>
      </c>
      <c r="T213" s="180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81" t="s">
        <v>178</v>
      </c>
      <c r="AT213" s="181" t="s">
        <v>141</v>
      </c>
      <c r="AU213" s="181" t="s">
        <v>78</v>
      </c>
      <c r="AY213" s="17" t="s">
        <v>138</v>
      </c>
      <c r="BE213" s="182">
        <f>IF(N213="základní",J213,0)</f>
        <v>2980</v>
      </c>
      <c r="BF213" s="182">
        <f>IF(N213="snížená",J213,0)</f>
        <v>0</v>
      </c>
      <c r="BG213" s="182">
        <f>IF(N213="zákl. přenesená",J213,0)</f>
        <v>0</v>
      </c>
      <c r="BH213" s="182">
        <f>IF(N213="sníž. přenesená",J213,0)</f>
        <v>0</v>
      </c>
      <c r="BI213" s="182">
        <f>IF(N213="nulová",J213,0)</f>
        <v>0</v>
      </c>
      <c r="BJ213" s="17" t="s">
        <v>74</v>
      </c>
      <c r="BK213" s="182">
        <f>ROUND(I213*H213,2)</f>
        <v>2980</v>
      </c>
      <c r="BL213" s="17" t="s">
        <v>178</v>
      </c>
      <c r="BM213" s="181" t="s">
        <v>902</v>
      </c>
    </row>
    <row r="214" s="2" customFormat="1" ht="21.75" customHeight="1">
      <c r="A214" s="30"/>
      <c r="B214" s="170"/>
      <c r="C214" s="171" t="s">
        <v>314</v>
      </c>
      <c r="D214" s="171" t="s">
        <v>141</v>
      </c>
      <c r="E214" s="172" t="s">
        <v>276</v>
      </c>
      <c r="F214" s="173" t="s">
        <v>277</v>
      </c>
      <c r="G214" s="174" t="s">
        <v>219</v>
      </c>
      <c r="H214" s="175">
        <v>18</v>
      </c>
      <c r="I214" s="176">
        <v>434</v>
      </c>
      <c r="J214" s="176">
        <f>ROUND(I214*H214,2)</f>
        <v>7812</v>
      </c>
      <c r="K214" s="173" t="s">
        <v>145</v>
      </c>
      <c r="L214" s="31"/>
      <c r="M214" s="177" t="s">
        <v>1</v>
      </c>
      <c r="N214" s="178" t="s">
        <v>35</v>
      </c>
      <c r="O214" s="179">
        <v>0.20000000000000001</v>
      </c>
      <c r="P214" s="179">
        <f>O214*H214</f>
        <v>3.6000000000000001</v>
      </c>
      <c r="Q214" s="179">
        <v>0.00034000000000000002</v>
      </c>
      <c r="R214" s="179">
        <f>Q214*H214</f>
        <v>0.0061200000000000004</v>
      </c>
      <c r="S214" s="179">
        <v>0</v>
      </c>
      <c r="T214" s="180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81" t="s">
        <v>178</v>
      </c>
      <c r="AT214" s="181" t="s">
        <v>141</v>
      </c>
      <c r="AU214" s="181" t="s">
        <v>78</v>
      </c>
      <c r="AY214" s="17" t="s">
        <v>138</v>
      </c>
      <c r="BE214" s="182">
        <f>IF(N214="základní",J214,0)</f>
        <v>7812</v>
      </c>
      <c r="BF214" s="182">
        <f>IF(N214="snížená",J214,0)</f>
        <v>0</v>
      </c>
      <c r="BG214" s="182">
        <f>IF(N214="zákl. přenesená",J214,0)</f>
        <v>0</v>
      </c>
      <c r="BH214" s="182">
        <f>IF(N214="sníž. přenesená",J214,0)</f>
        <v>0</v>
      </c>
      <c r="BI214" s="182">
        <f>IF(N214="nulová",J214,0)</f>
        <v>0</v>
      </c>
      <c r="BJ214" s="17" t="s">
        <v>74</v>
      </c>
      <c r="BK214" s="182">
        <f>ROUND(I214*H214,2)</f>
        <v>7812</v>
      </c>
      <c r="BL214" s="17" t="s">
        <v>178</v>
      </c>
      <c r="BM214" s="181" t="s">
        <v>903</v>
      </c>
    </row>
    <row r="215" s="2" customFormat="1" ht="21.75" customHeight="1">
      <c r="A215" s="30"/>
      <c r="B215" s="170"/>
      <c r="C215" s="171" t="s">
        <v>318</v>
      </c>
      <c r="D215" s="171" t="s">
        <v>141</v>
      </c>
      <c r="E215" s="172" t="s">
        <v>904</v>
      </c>
      <c r="F215" s="173" t="s">
        <v>905</v>
      </c>
      <c r="G215" s="174" t="s">
        <v>219</v>
      </c>
      <c r="H215" s="175">
        <v>6</v>
      </c>
      <c r="I215" s="176">
        <v>621</v>
      </c>
      <c r="J215" s="176">
        <f>ROUND(I215*H215,2)</f>
        <v>3726</v>
      </c>
      <c r="K215" s="173" t="s">
        <v>145</v>
      </c>
      <c r="L215" s="31"/>
      <c r="M215" s="177" t="s">
        <v>1</v>
      </c>
      <c r="N215" s="178" t="s">
        <v>35</v>
      </c>
      <c r="O215" s="179">
        <v>0.22</v>
      </c>
      <c r="P215" s="179">
        <f>O215*H215</f>
        <v>1.3200000000000001</v>
      </c>
      <c r="Q215" s="179">
        <v>0.00050000000000000001</v>
      </c>
      <c r="R215" s="179">
        <f>Q215*H215</f>
        <v>0.0030000000000000001</v>
      </c>
      <c r="S215" s="179">
        <v>0</v>
      </c>
      <c r="T215" s="180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81" t="s">
        <v>178</v>
      </c>
      <c r="AT215" s="181" t="s">
        <v>141</v>
      </c>
      <c r="AU215" s="181" t="s">
        <v>78</v>
      </c>
      <c r="AY215" s="17" t="s">
        <v>138</v>
      </c>
      <c r="BE215" s="182">
        <f>IF(N215="základní",J215,0)</f>
        <v>3726</v>
      </c>
      <c r="BF215" s="182">
        <f>IF(N215="snížená",J215,0)</f>
        <v>0</v>
      </c>
      <c r="BG215" s="182">
        <f>IF(N215="zákl. přenesená",J215,0)</f>
        <v>0</v>
      </c>
      <c r="BH215" s="182">
        <f>IF(N215="sníž. přenesená",J215,0)</f>
        <v>0</v>
      </c>
      <c r="BI215" s="182">
        <f>IF(N215="nulová",J215,0)</f>
        <v>0</v>
      </c>
      <c r="BJ215" s="17" t="s">
        <v>74</v>
      </c>
      <c r="BK215" s="182">
        <f>ROUND(I215*H215,2)</f>
        <v>3726</v>
      </c>
      <c r="BL215" s="17" t="s">
        <v>178</v>
      </c>
      <c r="BM215" s="181" t="s">
        <v>906</v>
      </c>
    </row>
    <row r="216" s="2" customFormat="1" ht="21.75" customHeight="1">
      <c r="A216" s="30"/>
      <c r="B216" s="170"/>
      <c r="C216" s="171" t="s">
        <v>322</v>
      </c>
      <c r="D216" s="171" t="s">
        <v>141</v>
      </c>
      <c r="E216" s="172" t="s">
        <v>279</v>
      </c>
      <c r="F216" s="173" t="s">
        <v>280</v>
      </c>
      <c r="G216" s="174" t="s">
        <v>219</v>
      </c>
      <c r="H216" s="175">
        <v>2</v>
      </c>
      <c r="I216" s="176">
        <v>755</v>
      </c>
      <c r="J216" s="176">
        <f>ROUND(I216*H216,2)</f>
        <v>1510</v>
      </c>
      <c r="K216" s="173" t="s">
        <v>145</v>
      </c>
      <c r="L216" s="31"/>
      <c r="M216" s="177" t="s">
        <v>1</v>
      </c>
      <c r="N216" s="178" t="s">
        <v>35</v>
      </c>
      <c r="O216" s="179">
        <v>0.26000000000000001</v>
      </c>
      <c r="P216" s="179">
        <f>O216*H216</f>
        <v>0.52000000000000002</v>
      </c>
      <c r="Q216" s="179">
        <v>0.00069999999999999999</v>
      </c>
      <c r="R216" s="179">
        <f>Q216*H216</f>
        <v>0.0014</v>
      </c>
      <c r="S216" s="179">
        <v>0</v>
      </c>
      <c r="T216" s="180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81" t="s">
        <v>178</v>
      </c>
      <c r="AT216" s="181" t="s">
        <v>141</v>
      </c>
      <c r="AU216" s="181" t="s">
        <v>78</v>
      </c>
      <c r="AY216" s="17" t="s">
        <v>138</v>
      </c>
      <c r="BE216" s="182">
        <f>IF(N216="základní",J216,0)</f>
        <v>1510</v>
      </c>
      <c r="BF216" s="182">
        <f>IF(N216="snížená",J216,0)</f>
        <v>0</v>
      </c>
      <c r="BG216" s="182">
        <f>IF(N216="zákl. přenesená",J216,0)</f>
        <v>0</v>
      </c>
      <c r="BH216" s="182">
        <f>IF(N216="sníž. přenesená",J216,0)</f>
        <v>0</v>
      </c>
      <c r="BI216" s="182">
        <f>IF(N216="nulová",J216,0)</f>
        <v>0</v>
      </c>
      <c r="BJ216" s="17" t="s">
        <v>74</v>
      </c>
      <c r="BK216" s="182">
        <f>ROUND(I216*H216,2)</f>
        <v>1510</v>
      </c>
      <c r="BL216" s="17" t="s">
        <v>178</v>
      </c>
      <c r="BM216" s="181" t="s">
        <v>907</v>
      </c>
    </row>
    <row r="217" s="2" customFormat="1" ht="21.75" customHeight="1">
      <c r="A217" s="30"/>
      <c r="B217" s="170"/>
      <c r="C217" s="171" t="s">
        <v>326</v>
      </c>
      <c r="D217" s="171" t="s">
        <v>141</v>
      </c>
      <c r="E217" s="172" t="s">
        <v>283</v>
      </c>
      <c r="F217" s="173" t="s">
        <v>284</v>
      </c>
      <c r="G217" s="174" t="s">
        <v>219</v>
      </c>
      <c r="H217" s="175">
        <v>2</v>
      </c>
      <c r="I217" s="176">
        <v>1050</v>
      </c>
      <c r="J217" s="176">
        <f>ROUND(I217*H217,2)</f>
        <v>2100</v>
      </c>
      <c r="K217" s="173" t="s">
        <v>145</v>
      </c>
      <c r="L217" s="31"/>
      <c r="M217" s="177" t="s">
        <v>1</v>
      </c>
      <c r="N217" s="178" t="s">
        <v>35</v>
      </c>
      <c r="O217" s="179">
        <v>0.34000000000000002</v>
      </c>
      <c r="P217" s="179">
        <f>O217*H217</f>
        <v>0.68000000000000005</v>
      </c>
      <c r="Q217" s="179">
        <v>0.00107</v>
      </c>
      <c r="R217" s="179">
        <f>Q217*H217</f>
        <v>0.00214</v>
      </c>
      <c r="S217" s="179">
        <v>0</v>
      </c>
      <c r="T217" s="180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81" t="s">
        <v>178</v>
      </c>
      <c r="AT217" s="181" t="s">
        <v>141</v>
      </c>
      <c r="AU217" s="181" t="s">
        <v>78</v>
      </c>
      <c r="AY217" s="17" t="s">
        <v>138</v>
      </c>
      <c r="BE217" s="182">
        <f>IF(N217="základní",J217,0)</f>
        <v>2100</v>
      </c>
      <c r="BF217" s="182">
        <f>IF(N217="snížená",J217,0)</f>
        <v>0</v>
      </c>
      <c r="BG217" s="182">
        <f>IF(N217="zákl. přenesená",J217,0)</f>
        <v>0</v>
      </c>
      <c r="BH217" s="182">
        <f>IF(N217="sníž. přenesená",J217,0)</f>
        <v>0</v>
      </c>
      <c r="BI217" s="182">
        <f>IF(N217="nulová",J217,0)</f>
        <v>0</v>
      </c>
      <c r="BJ217" s="17" t="s">
        <v>74</v>
      </c>
      <c r="BK217" s="182">
        <f>ROUND(I217*H217,2)</f>
        <v>2100</v>
      </c>
      <c r="BL217" s="17" t="s">
        <v>178</v>
      </c>
      <c r="BM217" s="181" t="s">
        <v>908</v>
      </c>
    </row>
    <row r="218" s="2" customFormat="1" ht="24.15" customHeight="1">
      <c r="A218" s="30"/>
      <c r="B218" s="170"/>
      <c r="C218" s="171" t="s">
        <v>332</v>
      </c>
      <c r="D218" s="171" t="s">
        <v>141</v>
      </c>
      <c r="E218" s="172" t="s">
        <v>309</v>
      </c>
      <c r="F218" s="173" t="s">
        <v>310</v>
      </c>
      <c r="G218" s="174" t="s">
        <v>155</v>
      </c>
      <c r="H218" s="175">
        <v>0.021000000000000001</v>
      </c>
      <c r="I218" s="176">
        <v>810</v>
      </c>
      <c r="J218" s="176">
        <f>ROUND(I218*H218,2)</f>
        <v>17.010000000000002</v>
      </c>
      <c r="K218" s="173" t="s">
        <v>145</v>
      </c>
      <c r="L218" s="31"/>
      <c r="M218" s="177" t="s">
        <v>1</v>
      </c>
      <c r="N218" s="178" t="s">
        <v>35</v>
      </c>
      <c r="O218" s="179">
        <v>0.88600000000000001</v>
      </c>
      <c r="P218" s="179">
        <f>O218*H218</f>
        <v>0.018606000000000001</v>
      </c>
      <c r="Q218" s="179">
        <v>0</v>
      </c>
      <c r="R218" s="179">
        <f>Q218*H218</f>
        <v>0</v>
      </c>
      <c r="S218" s="179">
        <v>0</v>
      </c>
      <c r="T218" s="180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81" t="s">
        <v>178</v>
      </c>
      <c r="AT218" s="181" t="s">
        <v>141</v>
      </c>
      <c r="AU218" s="181" t="s">
        <v>78</v>
      </c>
      <c r="AY218" s="17" t="s">
        <v>138</v>
      </c>
      <c r="BE218" s="182">
        <f>IF(N218="základní",J218,0)</f>
        <v>17.010000000000002</v>
      </c>
      <c r="BF218" s="182">
        <f>IF(N218="snížená",J218,0)</f>
        <v>0</v>
      </c>
      <c r="BG218" s="182">
        <f>IF(N218="zákl. přenesená",J218,0)</f>
        <v>0</v>
      </c>
      <c r="BH218" s="182">
        <f>IF(N218="sníž. přenesená",J218,0)</f>
        <v>0</v>
      </c>
      <c r="BI218" s="182">
        <f>IF(N218="nulová",J218,0)</f>
        <v>0</v>
      </c>
      <c r="BJ218" s="17" t="s">
        <v>74</v>
      </c>
      <c r="BK218" s="182">
        <f>ROUND(I218*H218,2)</f>
        <v>17.010000000000002</v>
      </c>
      <c r="BL218" s="17" t="s">
        <v>178</v>
      </c>
      <c r="BM218" s="181" t="s">
        <v>909</v>
      </c>
    </row>
    <row r="219" s="12" customFormat="1" ht="22.8" customHeight="1">
      <c r="A219" s="12"/>
      <c r="B219" s="158"/>
      <c r="C219" s="12"/>
      <c r="D219" s="159" t="s">
        <v>69</v>
      </c>
      <c r="E219" s="168" t="s">
        <v>910</v>
      </c>
      <c r="F219" s="168" t="s">
        <v>911</v>
      </c>
      <c r="G219" s="12"/>
      <c r="H219" s="12"/>
      <c r="I219" s="12"/>
      <c r="J219" s="169">
        <f>BK219</f>
        <v>666</v>
      </c>
      <c r="K219" s="12"/>
      <c r="L219" s="158"/>
      <c r="M219" s="162"/>
      <c r="N219" s="163"/>
      <c r="O219" s="163"/>
      <c r="P219" s="164">
        <f>P220</f>
        <v>1.458</v>
      </c>
      <c r="Q219" s="163"/>
      <c r="R219" s="164">
        <f>R220</f>
        <v>0</v>
      </c>
      <c r="S219" s="163"/>
      <c r="T219" s="165">
        <f>T220</f>
        <v>0.624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59" t="s">
        <v>78</v>
      </c>
      <c r="AT219" s="166" t="s">
        <v>69</v>
      </c>
      <c r="AU219" s="166" t="s">
        <v>74</v>
      </c>
      <c r="AY219" s="159" t="s">
        <v>138</v>
      </c>
      <c r="BK219" s="167">
        <f>BK220</f>
        <v>666</v>
      </c>
    </row>
    <row r="220" s="2" customFormat="1" ht="24.15" customHeight="1">
      <c r="A220" s="30"/>
      <c r="B220" s="170"/>
      <c r="C220" s="171" t="s">
        <v>337</v>
      </c>
      <c r="D220" s="171" t="s">
        <v>141</v>
      </c>
      <c r="E220" s="172" t="s">
        <v>912</v>
      </c>
      <c r="F220" s="173" t="s">
        <v>913</v>
      </c>
      <c r="G220" s="174" t="s">
        <v>335</v>
      </c>
      <c r="H220" s="175">
        <v>2</v>
      </c>
      <c r="I220" s="176">
        <v>333</v>
      </c>
      <c r="J220" s="176">
        <f>ROUND(I220*H220,2)</f>
        <v>666</v>
      </c>
      <c r="K220" s="173" t="s">
        <v>145</v>
      </c>
      <c r="L220" s="31"/>
      <c r="M220" s="177" t="s">
        <v>1</v>
      </c>
      <c r="N220" s="178" t="s">
        <v>35</v>
      </c>
      <c r="O220" s="179">
        <v>0.72899999999999998</v>
      </c>
      <c r="P220" s="179">
        <f>O220*H220</f>
        <v>1.458</v>
      </c>
      <c r="Q220" s="179">
        <v>0</v>
      </c>
      <c r="R220" s="179">
        <f>Q220*H220</f>
        <v>0</v>
      </c>
      <c r="S220" s="179">
        <v>0.312</v>
      </c>
      <c r="T220" s="180">
        <f>S220*H220</f>
        <v>0.624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81" t="s">
        <v>178</v>
      </c>
      <c r="AT220" s="181" t="s">
        <v>141</v>
      </c>
      <c r="AU220" s="181" t="s">
        <v>78</v>
      </c>
      <c r="AY220" s="17" t="s">
        <v>138</v>
      </c>
      <c r="BE220" s="182">
        <f>IF(N220="základní",J220,0)</f>
        <v>666</v>
      </c>
      <c r="BF220" s="182">
        <f>IF(N220="snížená",J220,0)</f>
        <v>0</v>
      </c>
      <c r="BG220" s="182">
        <f>IF(N220="zákl. přenesená",J220,0)</f>
        <v>0</v>
      </c>
      <c r="BH220" s="182">
        <f>IF(N220="sníž. přenesená",J220,0)</f>
        <v>0</v>
      </c>
      <c r="BI220" s="182">
        <f>IF(N220="nulová",J220,0)</f>
        <v>0</v>
      </c>
      <c r="BJ220" s="17" t="s">
        <v>74</v>
      </c>
      <c r="BK220" s="182">
        <f>ROUND(I220*H220,2)</f>
        <v>666</v>
      </c>
      <c r="BL220" s="17" t="s">
        <v>178</v>
      </c>
      <c r="BM220" s="181" t="s">
        <v>914</v>
      </c>
    </row>
    <row r="221" s="12" customFormat="1" ht="22.8" customHeight="1">
      <c r="A221" s="12"/>
      <c r="B221" s="158"/>
      <c r="C221" s="12"/>
      <c r="D221" s="159" t="s">
        <v>69</v>
      </c>
      <c r="E221" s="168" t="s">
        <v>567</v>
      </c>
      <c r="F221" s="168" t="s">
        <v>568</v>
      </c>
      <c r="G221" s="12"/>
      <c r="H221" s="12"/>
      <c r="I221" s="12"/>
      <c r="J221" s="169">
        <f>BK221</f>
        <v>791640.04000000004</v>
      </c>
      <c r="K221" s="12"/>
      <c r="L221" s="158"/>
      <c r="M221" s="162"/>
      <c r="N221" s="163"/>
      <c r="O221" s="163"/>
      <c r="P221" s="164">
        <f>SUM(P222:P238)</f>
        <v>576.57596999999998</v>
      </c>
      <c r="Q221" s="163"/>
      <c r="R221" s="164">
        <f>SUM(R222:R238)</f>
        <v>0.82912999999999992</v>
      </c>
      <c r="S221" s="163"/>
      <c r="T221" s="165">
        <f>SUM(T222:T238)</f>
        <v>2.6064000000000003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59" t="s">
        <v>78</v>
      </c>
      <c r="AT221" s="166" t="s">
        <v>69</v>
      </c>
      <c r="AU221" s="166" t="s">
        <v>74</v>
      </c>
      <c r="AY221" s="159" t="s">
        <v>138</v>
      </c>
      <c r="BK221" s="167">
        <f>SUM(BK222:BK238)</f>
        <v>791640.04000000004</v>
      </c>
    </row>
    <row r="222" s="2" customFormat="1" ht="24.15" customHeight="1">
      <c r="A222" s="30"/>
      <c r="B222" s="170"/>
      <c r="C222" s="171" t="s">
        <v>339</v>
      </c>
      <c r="D222" s="171" t="s">
        <v>141</v>
      </c>
      <c r="E222" s="172" t="s">
        <v>570</v>
      </c>
      <c r="F222" s="173" t="s">
        <v>571</v>
      </c>
      <c r="G222" s="174" t="s">
        <v>177</v>
      </c>
      <c r="H222" s="175">
        <v>748</v>
      </c>
      <c r="I222" s="176">
        <v>32.299999999999997</v>
      </c>
      <c r="J222" s="176">
        <f>ROUND(I222*H222,2)</f>
        <v>24160.400000000001</v>
      </c>
      <c r="K222" s="173" t="s">
        <v>145</v>
      </c>
      <c r="L222" s="31"/>
      <c r="M222" s="177" t="s">
        <v>1</v>
      </c>
      <c r="N222" s="178" t="s">
        <v>35</v>
      </c>
      <c r="O222" s="179">
        <v>0.052999999999999998</v>
      </c>
      <c r="P222" s="179">
        <f>O222*H222</f>
        <v>39.643999999999998</v>
      </c>
      <c r="Q222" s="179">
        <v>2.0000000000000002E-05</v>
      </c>
      <c r="R222" s="179">
        <f>Q222*H222</f>
        <v>0.014960000000000001</v>
      </c>
      <c r="S222" s="179">
        <v>0.0032000000000000002</v>
      </c>
      <c r="T222" s="180">
        <f>S222*H222</f>
        <v>2.3936000000000002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81" t="s">
        <v>178</v>
      </c>
      <c r="AT222" s="181" t="s">
        <v>141</v>
      </c>
      <c r="AU222" s="181" t="s">
        <v>78</v>
      </c>
      <c r="AY222" s="17" t="s">
        <v>138</v>
      </c>
      <c r="BE222" s="182">
        <f>IF(N222="základní",J222,0)</f>
        <v>24160.400000000001</v>
      </c>
      <c r="BF222" s="182">
        <f>IF(N222="snížená",J222,0)</f>
        <v>0</v>
      </c>
      <c r="BG222" s="182">
        <f>IF(N222="zákl. přenesená",J222,0)</f>
        <v>0</v>
      </c>
      <c r="BH222" s="182">
        <f>IF(N222="sníž. přenesená",J222,0)</f>
        <v>0</v>
      </c>
      <c r="BI222" s="182">
        <f>IF(N222="nulová",J222,0)</f>
        <v>0</v>
      </c>
      <c r="BJ222" s="17" t="s">
        <v>74</v>
      </c>
      <c r="BK222" s="182">
        <f>ROUND(I222*H222,2)</f>
        <v>24160.400000000001</v>
      </c>
      <c r="BL222" s="17" t="s">
        <v>178</v>
      </c>
      <c r="BM222" s="181" t="s">
        <v>915</v>
      </c>
    </row>
    <row r="223" s="2" customFormat="1" ht="24.15" customHeight="1">
      <c r="A223" s="30"/>
      <c r="B223" s="170"/>
      <c r="C223" s="171" t="s">
        <v>343</v>
      </c>
      <c r="D223" s="171" t="s">
        <v>141</v>
      </c>
      <c r="E223" s="172" t="s">
        <v>574</v>
      </c>
      <c r="F223" s="173" t="s">
        <v>575</v>
      </c>
      <c r="G223" s="174" t="s">
        <v>177</v>
      </c>
      <c r="H223" s="175">
        <v>40</v>
      </c>
      <c r="I223" s="176">
        <v>66.700000000000003</v>
      </c>
      <c r="J223" s="176">
        <f>ROUND(I223*H223,2)</f>
        <v>2668</v>
      </c>
      <c r="K223" s="173" t="s">
        <v>145</v>
      </c>
      <c r="L223" s="31"/>
      <c r="M223" s="177" t="s">
        <v>1</v>
      </c>
      <c r="N223" s="178" t="s">
        <v>35</v>
      </c>
      <c r="O223" s="179">
        <v>0.10299999999999999</v>
      </c>
      <c r="P223" s="179">
        <f>O223*H223</f>
        <v>4.1200000000000001</v>
      </c>
      <c r="Q223" s="179">
        <v>5.0000000000000002E-05</v>
      </c>
      <c r="R223" s="179">
        <f>Q223*H223</f>
        <v>0.002</v>
      </c>
      <c r="S223" s="179">
        <v>0.0053200000000000001</v>
      </c>
      <c r="T223" s="180">
        <f>S223*H223</f>
        <v>0.21279999999999999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81" t="s">
        <v>178</v>
      </c>
      <c r="AT223" s="181" t="s">
        <v>141</v>
      </c>
      <c r="AU223" s="181" t="s">
        <v>78</v>
      </c>
      <c r="AY223" s="17" t="s">
        <v>138</v>
      </c>
      <c r="BE223" s="182">
        <f>IF(N223="základní",J223,0)</f>
        <v>2668</v>
      </c>
      <c r="BF223" s="182">
        <f>IF(N223="snížená",J223,0)</f>
        <v>0</v>
      </c>
      <c r="BG223" s="182">
        <f>IF(N223="zákl. přenesená",J223,0)</f>
        <v>0</v>
      </c>
      <c r="BH223" s="182">
        <f>IF(N223="sníž. přenesená",J223,0)</f>
        <v>0</v>
      </c>
      <c r="BI223" s="182">
        <f>IF(N223="nulová",J223,0)</f>
        <v>0</v>
      </c>
      <c r="BJ223" s="17" t="s">
        <v>74</v>
      </c>
      <c r="BK223" s="182">
        <f>ROUND(I223*H223,2)</f>
        <v>2668</v>
      </c>
      <c r="BL223" s="17" t="s">
        <v>178</v>
      </c>
      <c r="BM223" s="181" t="s">
        <v>916</v>
      </c>
    </row>
    <row r="224" s="2" customFormat="1" ht="33" customHeight="1">
      <c r="A224" s="30"/>
      <c r="B224" s="170"/>
      <c r="C224" s="171" t="s">
        <v>347</v>
      </c>
      <c r="D224" s="171" t="s">
        <v>141</v>
      </c>
      <c r="E224" s="172" t="s">
        <v>917</v>
      </c>
      <c r="F224" s="173" t="s">
        <v>918</v>
      </c>
      <c r="G224" s="174" t="s">
        <v>219</v>
      </c>
      <c r="H224" s="175">
        <v>119</v>
      </c>
      <c r="I224" s="176">
        <v>138</v>
      </c>
      <c r="J224" s="176">
        <f>ROUND(I224*H224,2)</f>
        <v>16422</v>
      </c>
      <c r="K224" s="173" t="s">
        <v>145</v>
      </c>
      <c r="L224" s="31"/>
      <c r="M224" s="177" t="s">
        <v>1</v>
      </c>
      <c r="N224" s="178" t="s">
        <v>35</v>
      </c>
      <c r="O224" s="179">
        <v>0.23699999999999999</v>
      </c>
      <c r="P224" s="179">
        <f>O224*H224</f>
        <v>28.202999999999999</v>
      </c>
      <c r="Q224" s="179">
        <v>0</v>
      </c>
      <c r="R224" s="179">
        <f>Q224*H224</f>
        <v>0</v>
      </c>
      <c r="S224" s="179">
        <v>0</v>
      </c>
      <c r="T224" s="180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81" t="s">
        <v>178</v>
      </c>
      <c r="AT224" s="181" t="s">
        <v>141</v>
      </c>
      <c r="AU224" s="181" t="s">
        <v>78</v>
      </c>
      <c r="AY224" s="17" t="s">
        <v>138</v>
      </c>
      <c r="BE224" s="182">
        <f>IF(N224="základní",J224,0)</f>
        <v>16422</v>
      </c>
      <c r="BF224" s="182">
        <f>IF(N224="snížená",J224,0)</f>
        <v>0</v>
      </c>
      <c r="BG224" s="182">
        <f>IF(N224="zákl. přenesená",J224,0)</f>
        <v>0</v>
      </c>
      <c r="BH224" s="182">
        <f>IF(N224="sníž. přenesená",J224,0)</f>
        <v>0</v>
      </c>
      <c r="BI224" s="182">
        <f>IF(N224="nulová",J224,0)</f>
        <v>0</v>
      </c>
      <c r="BJ224" s="17" t="s">
        <v>74</v>
      </c>
      <c r="BK224" s="182">
        <f>ROUND(I224*H224,2)</f>
        <v>16422</v>
      </c>
      <c r="BL224" s="17" t="s">
        <v>178</v>
      </c>
      <c r="BM224" s="181" t="s">
        <v>919</v>
      </c>
    </row>
    <row r="225" s="2" customFormat="1" ht="24.15" customHeight="1">
      <c r="A225" s="30"/>
      <c r="B225" s="170"/>
      <c r="C225" s="171" t="s">
        <v>352</v>
      </c>
      <c r="D225" s="171" t="s">
        <v>141</v>
      </c>
      <c r="E225" s="172" t="s">
        <v>920</v>
      </c>
      <c r="F225" s="173" t="s">
        <v>921</v>
      </c>
      <c r="G225" s="174" t="s">
        <v>177</v>
      </c>
      <c r="H225" s="175">
        <v>610</v>
      </c>
      <c r="I225" s="176">
        <v>481</v>
      </c>
      <c r="J225" s="176">
        <f>ROUND(I225*H225,2)</f>
        <v>293410</v>
      </c>
      <c r="K225" s="173" t="s">
        <v>145</v>
      </c>
      <c r="L225" s="31"/>
      <c r="M225" s="177" t="s">
        <v>1</v>
      </c>
      <c r="N225" s="178" t="s">
        <v>35</v>
      </c>
      <c r="O225" s="179">
        <v>0.40200000000000002</v>
      </c>
      <c r="P225" s="179">
        <f>O225*H225</f>
        <v>245.22000000000003</v>
      </c>
      <c r="Q225" s="179">
        <v>0.00046000000000000001</v>
      </c>
      <c r="R225" s="179">
        <f>Q225*H225</f>
        <v>0.28060000000000002</v>
      </c>
      <c r="S225" s="179">
        <v>0</v>
      </c>
      <c r="T225" s="180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81" t="s">
        <v>178</v>
      </c>
      <c r="AT225" s="181" t="s">
        <v>141</v>
      </c>
      <c r="AU225" s="181" t="s">
        <v>78</v>
      </c>
      <c r="AY225" s="17" t="s">
        <v>138</v>
      </c>
      <c r="BE225" s="182">
        <f>IF(N225="základní",J225,0)</f>
        <v>293410</v>
      </c>
      <c r="BF225" s="182">
        <f>IF(N225="snížená",J225,0)</f>
        <v>0</v>
      </c>
      <c r="BG225" s="182">
        <f>IF(N225="zákl. přenesená",J225,0)</f>
        <v>0</v>
      </c>
      <c r="BH225" s="182">
        <f>IF(N225="sníž. přenesená",J225,0)</f>
        <v>0</v>
      </c>
      <c r="BI225" s="182">
        <f>IF(N225="nulová",J225,0)</f>
        <v>0</v>
      </c>
      <c r="BJ225" s="17" t="s">
        <v>74</v>
      </c>
      <c r="BK225" s="182">
        <f>ROUND(I225*H225,2)</f>
        <v>293410</v>
      </c>
      <c r="BL225" s="17" t="s">
        <v>178</v>
      </c>
      <c r="BM225" s="181" t="s">
        <v>922</v>
      </c>
    </row>
    <row r="226" s="2" customFormat="1" ht="24.15" customHeight="1">
      <c r="A226" s="30"/>
      <c r="B226" s="170"/>
      <c r="C226" s="171" t="s">
        <v>356</v>
      </c>
      <c r="D226" s="171" t="s">
        <v>141</v>
      </c>
      <c r="E226" s="172" t="s">
        <v>923</v>
      </c>
      <c r="F226" s="173" t="s">
        <v>924</v>
      </c>
      <c r="G226" s="174" t="s">
        <v>177</v>
      </c>
      <c r="H226" s="175">
        <v>180</v>
      </c>
      <c r="I226" s="176">
        <v>540</v>
      </c>
      <c r="J226" s="176">
        <f>ROUND(I226*H226,2)</f>
        <v>97200</v>
      </c>
      <c r="K226" s="173" t="s">
        <v>145</v>
      </c>
      <c r="L226" s="31"/>
      <c r="M226" s="177" t="s">
        <v>1</v>
      </c>
      <c r="N226" s="178" t="s">
        <v>35</v>
      </c>
      <c r="O226" s="179">
        <v>0.40999999999999998</v>
      </c>
      <c r="P226" s="179">
        <f>O226*H226</f>
        <v>73.799999999999997</v>
      </c>
      <c r="Q226" s="179">
        <v>0.00055999999999999995</v>
      </c>
      <c r="R226" s="179">
        <f>Q226*H226</f>
        <v>0.10079999999999999</v>
      </c>
      <c r="S226" s="179">
        <v>0</v>
      </c>
      <c r="T226" s="180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81" t="s">
        <v>178</v>
      </c>
      <c r="AT226" s="181" t="s">
        <v>141</v>
      </c>
      <c r="AU226" s="181" t="s">
        <v>78</v>
      </c>
      <c r="AY226" s="17" t="s">
        <v>138</v>
      </c>
      <c r="BE226" s="182">
        <f>IF(N226="základní",J226,0)</f>
        <v>97200</v>
      </c>
      <c r="BF226" s="182">
        <f>IF(N226="snížená",J226,0)</f>
        <v>0</v>
      </c>
      <c r="BG226" s="182">
        <f>IF(N226="zákl. přenesená",J226,0)</f>
        <v>0</v>
      </c>
      <c r="BH226" s="182">
        <f>IF(N226="sníž. přenesená",J226,0)</f>
        <v>0</v>
      </c>
      <c r="BI226" s="182">
        <f>IF(N226="nulová",J226,0)</f>
        <v>0</v>
      </c>
      <c r="BJ226" s="17" t="s">
        <v>74</v>
      </c>
      <c r="BK226" s="182">
        <f>ROUND(I226*H226,2)</f>
        <v>97200</v>
      </c>
      <c r="BL226" s="17" t="s">
        <v>178</v>
      </c>
      <c r="BM226" s="181" t="s">
        <v>925</v>
      </c>
    </row>
    <row r="227" s="2" customFormat="1" ht="24.15" customHeight="1">
      <c r="A227" s="30"/>
      <c r="B227" s="170"/>
      <c r="C227" s="171" t="s">
        <v>360</v>
      </c>
      <c r="D227" s="171" t="s">
        <v>141</v>
      </c>
      <c r="E227" s="172" t="s">
        <v>926</v>
      </c>
      <c r="F227" s="173" t="s">
        <v>927</v>
      </c>
      <c r="G227" s="174" t="s">
        <v>177</v>
      </c>
      <c r="H227" s="175">
        <v>155</v>
      </c>
      <c r="I227" s="176">
        <v>601</v>
      </c>
      <c r="J227" s="176">
        <f>ROUND(I227*H227,2)</f>
        <v>93155</v>
      </c>
      <c r="K227" s="173" t="s">
        <v>145</v>
      </c>
      <c r="L227" s="31"/>
      <c r="M227" s="177" t="s">
        <v>1</v>
      </c>
      <c r="N227" s="178" t="s">
        <v>35</v>
      </c>
      <c r="O227" s="179">
        <v>0.41499999999999998</v>
      </c>
      <c r="P227" s="179">
        <f>O227*H227</f>
        <v>64.325000000000003</v>
      </c>
      <c r="Q227" s="179">
        <v>0.00069999999999999999</v>
      </c>
      <c r="R227" s="179">
        <f>Q227*H227</f>
        <v>0.1085</v>
      </c>
      <c r="S227" s="179">
        <v>0</v>
      </c>
      <c r="T227" s="180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81" t="s">
        <v>178</v>
      </c>
      <c r="AT227" s="181" t="s">
        <v>141</v>
      </c>
      <c r="AU227" s="181" t="s">
        <v>78</v>
      </c>
      <c r="AY227" s="17" t="s">
        <v>138</v>
      </c>
      <c r="BE227" s="182">
        <f>IF(N227="základní",J227,0)</f>
        <v>93155</v>
      </c>
      <c r="BF227" s="182">
        <f>IF(N227="snížená",J227,0)</f>
        <v>0</v>
      </c>
      <c r="BG227" s="182">
        <f>IF(N227="zákl. přenesená",J227,0)</f>
        <v>0</v>
      </c>
      <c r="BH227" s="182">
        <f>IF(N227="sníž. přenesená",J227,0)</f>
        <v>0</v>
      </c>
      <c r="BI227" s="182">
        <f>IF(N227="nulová",J227,0)</f>
        <v>0</v>
      </c>
      <c r="BJ227" s="17" t="s">
        <v>74</v>
      </c>
      <c r="BK227" s="182">
        <f>ROUND(I227*H227,2)</f>
        <v>93155</v>
      </c>
      <c r="BL227" s="17" t="s">
        <v>178</v>
      </c>
      <c r="BM227" s="181" t="s">
        <v>928</v>
      </c>
    </row>
    <row r="228" s="2" customFormat="1" ht="24.15" customHeight="1">
      <c r="A228" s="30"/>
      <c r="B228" s="170"/>
      <c r="C228" s="171" t="s">
        <v>364</v>
      </c>
      <c r="D228" s="171" t="s">
        <v>141</v>
      </c>
      <c r="E228" s="172" t="s">
        <v>929</v>
      </c>
      <c r="F228" s="173" t="s">
        <v>930</v>
      </c>
      <c r="G228" s="174" t="s">
        <v>177</v>
      </c>
      <c r="H228" s="175">
        <v>66</v>
      </c>
      <c r="I228" s="176">
        <v>851</v>
      </c>
      <c r="J228" s="176">
        <f>ROUND(I228*H228,2)</f>
        <v>56166</v>
      </c>
      <c r="K228" s="173" t="s">
        <v>145</v>
      </c>
      <c r="L228" s="31"/>
      <c r="M228" s="177" t="s">
        <v>1</v>
      </c>
      <c r="N228" s="178" t="s">
        <v>35</v>
      </c>
      <c r="O228" s="179">
        <v>0.435</v>
      </c>
      <c r="P228" s="179">
        <f>O228*H228</f>
        <v>28.710000000000001</v>
      </c>
      <c r="Q228" s="179">
        <v>0.0012700000000000001</v>
      </c>
      <c r="R228" s="179">
        <f>Q228*H228</f>
        <v>0.083820000000000006</v>
      </c>
      <c r="S228" s="179">
        <v>0</v>
      </c>
      <c r="T228" s="180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81" t="s">
        <v>178</v>
      </c>
      <c r="AT228" s="181" t="s">
        <v>141</v>
      </c>
      <c r="AU228" s="181" t="s">
        <v>78</v>
      </c>
      <c r="AY228" s="17" t="s">
        <v>138</v>
      </c>
      <c r="BE228" s="182">
        <f>IF(N228="základní",J228,0)</f>
        <v>56166</v>
      </c>
      <c r="BF228" s="182">
        <f>IF(N228="snížená",J228,0)</f>
        <v>0</v>
      </c>
      <c r="BG228" s="182">
        <f>IF(N228="zákl. přenesená",J228,0)</f>
        <v>0</v>
      </c>
      <c r="BH228" s="182">
        <f>IF(N228="sníž. přenesená",J228,0)</f>
        <v>0</v>
      </c>
      <c r="BI228" s="182">
        <f>IF(N228="nulová",J228,0)</f>
        <v>0</v>
      </c>
      <c r="BJ228" s="17" t="s">
        <v>74</v>
      </c>
      <c r="BK228" s="182">
        <f>ROUND(I228*H228,2)</f>
        <v>56166</v>
      </c>
      <c r="BL228" s="17" t="s">
        <v>178</v>
      </c>
      <c r="BM228" s="181" t="s">
        <v>931</v>
      </c>
    </row>
    <row r="229" s="2" customFormat="1" ht="24.15" customHeight="1">
      <c r="A229" s="30"/>
      <c r="B229" s="170"/>
      <c r="C229" s="171" t="s">
        <v>368</v>
      </c>
      <c r="D229" s="171" t="s">
        <v>141</v>
      </c>
      <c r="E229" s="172" t="s">
        <v>598</v>
      </c>
      <c r="F229" s="173" t="s">
        <v>599</v>
      </c>
      <c r="G229" s="174" t="s">
        <v>177</v>
      </c>
      <c r="H229" s="175">
        <v>48</v>
      </c>
      <c r="I229" s="176">
        <v>1080</v>
      </c>
      <c r="J229" s="176">
        <f>ROUND(I229*H229,2)</f>
        <v>51840</v>
      </c>
      <c r="K229" s="173" t="s">
        <v>145</v>
      </c>
      <c r="L229" s="31"/>
      <c r="M229" s="177" t="s">
        <v>1</v>
      </c>
      <c r="N229" s="178" t="s">
        <v>35</v>
      </c>
      <c r="O229" s="179">
        <v>0.44</v>
      </c>
      <c r="P229" s="179">
        <f>O229*H229</f>
        <v>21.120000000000001</v>
      </c>
      <c r="Q229" s="179">
        <v>0.0015900000000000001</v>
      </c>
      <c r="R229" s="179">
        <f>Q229*H229</f>
        <v>0.076319999999999999</v>
      </c>
      <c r="S229" s="179">
        <v>0</v>
      </c>
      <c r="T229" s="180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81" t="s">
        <v>178</v>
      </c>
      <c r="AT229" s="181" t="s">
        <v>141</v>
      </c>
      <c r="AU229" s="181" t="s">
        <v>78</v>
      </c>
      <c r="AY229" s="17" t="s">
        <v>138</v>
      </c>
      <c r="BE229" s="182">
        <f>IF(N229="základní",J229,0)</f>
        <v>51840</v>
      </c>
      <c r="BF229" s="182">
        <f>IF(N229="snížená",J229,0)</f>
        <v>0</v>
      </c>
      <c r="BG229" s="182">
        <f>IF(N229="zákl. přenesená",J229,0)</f>
        <v>0</v>
      </c>
      <c r="BH229" s="182">
        <f>IF(N229="sníž. přenesená",J229,0)</f>
        <v>0</v>
      </c>
      <c r="BI229" s="182">
        <f>IF(N229="nulová",J229,0)</f>
        <v>0</v>
      </c>
      <c r="BJ229" s="17" t="s">
        <v>74</v>
      </c>
      <c r="BK229" s="182">
        <f>ROUND(I229*H229,2)</f>
        <v>51840</v>
      </c>
      <c r="BL229" s="17" t="s">
        <v>178</v>
      </c>
      <c r="BM229" s="181" t="s">
        <v>932</v>
      </c>
    </row>
    <row r="230" s="2" customFormat="1" ht="24.15" customHeight="1">
      <c r="A230" s="30"/>
      <c r="B230" s="170"/>
      <c r="C230" s="171" t="s">
        <v>372</v>
      </c>
      <c r="D230" s="171" t="s">
        <v>141</v>
      </c>
      <c r="E230" s="172" t="s">
        <v>933</v>
      </c>
      <c r="F230" s="173" t="s">
        <v>934</v>
      </c>
      <c r="G230" s="174" t="s">
        <v>177</v>
      </c>
      <c r="H230" s="175">
        <v>19</v>
      </c>
      <c r="I230" s="176">
        <v>1460</v>
      </c>
      <c r="J230" s="176">
        <f>ROUND(I230*H230,2)</f>
        <v>27740</v>
      </c>
      <c r="K230" s="173" t="s">
        <v>145</v>
      </c>
      <c r="L230" s="31"/>
      <c r="M230" s="177" t="s">
        <v>1</v>
      </c>
      <c r="N230" s="178" t="s">
        <v>35</v>
      </c>
      <c r="O230" s="179">
        <v>0.45600000000000002</v>
      </c>
      <c r="P230" s="179">
        <f>O230*H230</f>
        <v>8.6639999999999997</v>
      </c>
      <c r="Q230" s="179">
        <v>0.00199</v>
      </c>
      <c r="R230" s="179">
        <f>Q230*H230</f>
        <v>0.037810000000000003</v>
      </c>
      <c r="S230" s="179">
        <v>0</v>
      </c>
      <c r="T230" s="180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81" t="s">
        <v>178</v>
      </c>
      <c r="AT230" s="181" t="s">
        <v>141</v>
      </c>
      <c r="AU230" s="181" t="s">
        <v>78</v>
      </c>
      <c r="AY230" s="17" t="s">
        <v>138</v>
      </c>
      <c r="BE230" s="182">
        <f>IF(N230="základní",J230,0)</f>
        <v>27740</v>
      </c>
      <c r="BF230" s="182">
        <f>IF(N230="snížená",J230,0)</f>
        <v>0</v>
      </c>
      <c r="BG230" s="182">
        <f>IF(N230="zákl. přenesená",J230,0)</f>
        <v>0</v>
      </c>
      <c r="BH230" s="182">
        <f>IF(N230="sníž. přenesená",J230,0)</f>
        <v>0</v>
      </c>
      <c r="BI230" s="182">
        <f>IF(N230="nulová",J230,0)</f>
        <v>0</v>
      </c>
      <c r="BJ230" s="17" t="s">
        <v>74</v>
      </c>
      <c r="BK230" s="182">
        <f>ROUND(I230*H230,2)</f>
        <v>27740</v>
      </c>
      <c r="BL230" s="17" t="s">
        <v>178</v>
      </c>
      <c r="BM230" s="181" t="s">
        <v>935</v>
      </c>
    </row>
    <row r="231" s="2" customFormat="1" ht="24.15" customHeight="1">
      <c r="A231" s="30"/>
      <c r="B231" s="170"/>
      <c r="C231" s="171" t="s">
        <v>376</v>
      </c>
      <c r="D231" s="171" t="s">
        <v>141</v>
      </c>
      <c r="E231" s="172" t="s">
        <v>602</v>
      </c>
      <c r="F231" s="173" t="s">
        <v>603</v>
      </c>
      <c r="G231" s="174" t="s">
        <v>177</v>
      </c>
      <c r="H231" s="175">
        <v>37</v>
      </c>
      <c r="I231" s="176">
        <v>2700</v>
      </c>
      <c r="J231" s="176">
        <f>ROUND(I231*H231,2)</f>
        <v>99900</v>
      </c>
      <c r="K231" s="173" t="s">
        <v>145</v>
      </c>
      <c r="L231" s="31"/>
      <c r="M231" s="177" t="s">
        <v>1</v>
      </c>
      <c r="N231" s="178" t="s">
        <v>35</v>
      </c>
      <c r="O231" s="179">
        <v>0.496</v>
      </c>
      <c r="P231" s="179">
        <f>O231*H231</f>
        <v>18.352</v>
      </c>
      <c r="Q231" s="179">
        <v>0.0033600000000000001</v>
      </c>
      <c r="R231" s="179">
        <f>Q231*H231</f>
        <v>0.12432</v>
      </c>
      <c r="S231" s="179">
        <v>0</v>
      </c>
      <c r="T231" s="180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81" t="s">
        <v>178</v>
      </c>
      <c r="AT231" s="181" t="s">
        <v>141</v>
      </c>
      <c r="AU231" s="181" t="s">
        <v>78</v>
      </c>
      <c r="AY231" s="17" t="s">
        <v>138</v>
      </c>
      <c r="BE231" s="182">
        <f>IF(N231="základní",J231,0)</f>
        <v>99900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17" t="s">
        <v>74</v>
      </c>
      <c r="BK231" s="182">
        <f>ROUND(I231*H231,2)</f>
        <v>99900</v>
      </c>
      <c r="BL231" s="17" t="s">
        <v>178</v>
      </c>
      <c r="BM231" s="181" t="s">
        <v>936</v>
      </c>
    </row>
    <row r="232" s="2" customFormat="1" ht="16.5" customHeight="1">
      <c r="A232" s="30"/>
      <c r="B232" s="170"/>
      <c r="C232" s="171" t="s">
        <v>382</v>
      </c>
      <c r="D232" s="171" t="s">
        <v>141</v>
      </c>
      <c r="E232" s="172" t="s">
        <v>606</v>
      </c>
      <c r="F232" s="173" t="s">
        <v>607</v>
      </c>
      <c r="G232" s="174" t="s">
        <v>177</v>
      </c>
      <c r="H232" s="175">
        <v>1059</v>
      </c>
      <c r="I232" s="176">
        <v>24.399999999999999</v>
      </c>
      <c r="J232" s="176">
        <f>ROUND(I232*H232,2)</f>
        <v>25839.599999999999</v>
      </c>
      <c r="K232" s="173" t="s">
        <v>145</v>
      </c>
      <c r="L232" s="31"/>
      <c r="M232" s="177" t="s">
        <v>1</v>
      </c>
      <c r="N232" s="178" t="s">
        <v>35</v>
      </c>
      <c r="O232" s="179">
        <v>0.037999999999999999</v>
      </c>
      <c r="P232" s="179">
        <f>O232*H232</f>
        <v>40.241999999999997</v>
      </c>
      <c r="Q232" s="179">
        <v>0</v>
      </c>
      <c r="R232" s="179">
        <f>Q232*H232</f>
        <v>0</v>
      </c>
      <c r="S232" s="179">
        <v>0</v>
      </c>
      <c r="T232" s="180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81" t="s">
        <v>178</v>
      </c>
      <c r="AT232" s="181" t="s">
        <v>141</v>
      </c>
      <c r="AU232" s="181" t="s">
        <v>78</v>
      </c>
      <c r="AY232" s="17" t="s">
        <v>138</v>
      </c>
      <c r="BE232" s="182">
        <f>IF(N232="základní",J232,0)</f>
        <v>25839.599999999999</v>
      </c>
      <c r="BF232" s="182">
        <f>IF(N232="snížená",J232,0)</f>
        <v>0</v>
      </c>
      <c r="BG232" s="182">
        <f>IF(N232="zákl. přenesená",J232,0)</f>
        <v>0</v>
      </c>
      <c r="BH232" s="182">
        <f>IF(N232="sníž. přenesená",J232,0)</f>
        <v>0</v>
      </c>
      <c r="BI232" s="182">
        <f>IF(N232="nulová",J232,0)</f>
        <v>0</v>
      </c>
      <c r="BJ232" s="17" t="s">
        <v>74</v>
      </c>
      <c r="BK232" s="182">
        <f>ROUND(I232*H232,2)</f>
        <v>25839.599999999999</v>
      </c>
      <c r="BL232" s="17" t="s">
        <v>178</v>
      </c>
      <c r="BM232" s="181" t="s">
        <v>937</v>
      </c>
    </row>
    <row r="233" s="13" customFormat="1">
      <c r="A233" s="13"/>
      <c r="B233" s="196"/>
      <c r="C233" s="13"/>
      <c r="D233" s="183" t="s">
        <v>186</v>
      </c>
      <c r="E233" s="202" t="s">
        <v>1</v>
      </c>
      <c r="F233" s="197" t="s">
        <v>938</v>
      </c>
      <c r="G233" s="13"/>
      <c r="H233" s="198">
        <v>1059</v>
      </c>
      <c r="I233" s="13"/>
      <c r="J233" s="13"/>
      <c r="K233" s="13"/>
      <c r="L233" s="196"/>
      <c r="M233" s="199"/>
      <c r="N233" s="200"/>
      <c r="O233" s="200"/>
      <c r="P233" s="200"/>
      <c r="Q233" s="200"/>
      <c r="R233" s="200"/>
      <c r="S233" s="200"/>
      <c r="T233" s="20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02" t="s">
        <v>186</v>
      </c>
      <c r="AU233" s="202" t="s">
        <v>78</v>
      </c>
      <c r="AV233" s="13" t="s">
        <v>78</v>
      </c>
      <c r="AW233" s="13" t="s">
        <v>27</v>
      </c>
      <c r="AX233" s="13" t="s">
        <v>70</v>
      </c>
      <c r="AY233" s="202" t="s">
        <v>138</v>
      </c>
    </row>
    <row r="234" s="14" customFormat="1">
      <c r="A234" s="14"/>
      <c r="B234" s="203"/>
      <c r="C234" s="14"/>
      <c r="D234" s="183" t="s">
        <v>186</v>
      </c>
      <c r="E234" s="204" t="s">
        <v>1</v>
      </c>
      <c r="F234" s="205" t="s">
        <v>392</v>
      </c>
      <c r="G234" s="14"/>
      <c r="H234" s="206">
        <v>1059</v>
      </c>
      <c r="I234" s="14"/>
      <c r="J234" s="14"/>
      <c r="K234" s="14"/>
      <c r="L234" s="203"/>
      <c r="M234" s="207"/>
      <c r="N234" s="208"/>
      <c r="O234" s="208"/>
      <c r="P234" s="208"/>
      <c r="Q234" s="208"/>
      <c r="R234" s="208"/>
      <c r="S234" s="208"/>
      <c r="T234" s="20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04" t="s">
        <v>186</v>
      </c>
      <c r="AU234" s="204" t="s">
        <v>78</v>
      </c>
      <c r="AV234" s="14" t="s">
        <v>146</v>
      </c>
      <c r="AW234" s="14" t="s">
        <v>27</v>
      </c>
      <c r="AX234" s="14" t="s">
        <v>74</v>
      </c>
      <c r="AY234" s="204" t="s">
        <v>138</v>
      </c>
    </row>
    <row r="235" s="2" customFormat="1" ht="24.15" customHeight="1">
      <c r="A235" s="30"/>
      <c r="B235" s="170"/>
      <c r="C235" s="171" t="s">
        <v>386</v>
      </c>
      <c r="D235" s="171" t="s">
        <v>141</v>
      </c>
      <c r="E235" s="172" t="s">
        <v>610</v>
      </c>
      <c r="F235" s="173" t="s">
        <v>611</v>
      </c>
      <c r="G235" s="174" t="s">
        <v>177</v>
      </c>
      <c r="H235" s="175">
        <v>56</v>
      </c>
      <c r="I235" s="176">
        <v>30</v>
      </c>
      <c r="J235" s="176">
        <f>ROUND(I235*H235,2)</f>
        <v>1680</v>
      </c>
      <c r="K235" s="173" t="s">
        <v>145</v>
      </c>
      <c r="L235" s="31"/>
      <c r="M235" s="177" t="s">
        <v>1</v>
      </c>
      <c r="N235" s="178" t="s">
        <v>35</v>
      </c>
      <c r="O235" s="179">
        <v>0.045999999999999999</v>
      </c>
      <c r="P235" s="179">
        <f>O235*H235</f>
        <v>2.5760000000000001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81" t="s">
        <v>178</v>
      </c>
      <c r="AT235" s="181" t="s">
        <v>141</v>
      </c>
      <c r="AU235" s="181" t="s">
        <v>78</v>
      </c>
      <c r="AY235" s="17" t="s">
        <v>138</v>
      </c>
      <c r="BE235" s="182">
        <f>IF(N235="základní",J235,0)</f>
        <v>1680</v>
      </c>
      <c r="BF235" s="182">
        <f>IF(N235="snížená",J235,0)</f>
        <v>0</v>
      </c>
      <c r="BG235" s="182">
        <f>IF(N235="zákl. přenesená",J235,0)</f>
        <v>0</v>
      </c>
      <c r="BH235" s="182">
        <f>IF(N235="sníž. přenesená",J235,0)</f>
        <v>0</v>
      </c>
      <c r="BI235" s="182">
        <f>IF(N235="nulová",J235,0)</f>
        <v>0</v>
      </c>
      <c r="BJ235" s="17" t="s">
        <v>74</v>
      </c>
      <c r="BK235" s="182">
        <f>ROUND(I235*H235,2)</f>
        <v>1680</v>
      </c>
      <c r="BL235" s="17" t="s">
        <v>178</v>
      </c>
      <c r="BM235" s="181" t="s">
        <v>939</v>
      </c>
    </row>
    <row r="236" s="13" customFormat="1">
      <c r="A236" s="13"/>
      <c r="B236" s="196"/>
      <c r="C236" s="13"/>
      <c r="D236" s="183" t="s">
        <v>186</v>
      </c>
      <c r="E236" s="202" t="s">
        <v>1</v>
      </c>
      <c r="F236" s="197" t="s">
        <v>940</v>
      </c>
      <c r="G236" s="13"/>
      <c r="H236" s="198">
        <v>56</v>
      </c>
      <c r="I236" s="13"/>
      <c r="J236" s="13"/>
      <c r="K236" s="13"/>
      <c r="L236" s="196"/>
      <c r="M236" s="199"/>
      <c r="N236" s="200"/>
      <c r="O236" s="200"/>
      <c r="P236" s="200"/>
      <c r="Q236" s="200"/>
      <c r="R236" s="200"/>
      <c r="S236" s="200"/>
      <c r="T236" s="20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02" t="s">
        <v>186</v>
      </c>
      <c r="AU236" s="202" t="s">
        <v>78</v>
      </c>
      <c r="AV236" s="13" t="s">
        <v>78</v>
      </c>
      <c r="AW236" s="13" t="s">
        <v>27</v>
      </c>
      <c r="AX236" s="13" t="s">
        <v>70</v>
      </c>
      <c r="AY236" s="202" t="s">
        <v>138</v>
      </c>
    </row>
    <row r="237" s="14" customFormat="1">
      <c r="A237" s="14"/>
      <c r="B237" s="203"/>
      <c r="C237" s="14"/>
      <c r="D237" s="183" t="s">
        <v>186</v>
      </c>
      <c r="E237" s="204" t="s">
        <v>1</v>
      </c>
      <c r="F237" s="205" t="s">
        <v>392</v>
      </c>
      <c r="G237" s="14"/>
      <c r="H237" s="206">
        <v>56</v>
      </c>
      <c r="I237" s="14"/>
      <c r="J237" s="14"/>
      <c r="K237" s="14"/>
      <c r="L237" s="203"/>
      <c r="M237" s="207"/>
      <c r="N237" s="208"/>
      <c r="O237" s="208"/>
      <c r="P237" s="208"/>
      <c r="Q237" s="208"/>
      <c r="R237" s="208"/>
      <c r="S237" s="208"/>
      <c r="T237" s="20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4" t="s">
        <v>186</v>
      </c>
      <c r="AU237" s="204" t="s">
        <v>78</v>
      </c>
      <c r="AV237" s="14" t="s">
        <v>146</v>
      </c>
      <c r="AW237" s="14" t="s">
        <v>27</v>
      </c>
      <c r="AX237" s="14" t="s">
        <v>74</v>
      </c>
      <c r="AY237" s="204" t="s">
        <v>138</v>
      </c>
    </row>
    <row r="238" s="2" customFormat="1" ht="24.15" customHeight="1">
      <c r="A238" s="30"/>
      <c r="B238" s="170"/>
      <c r="C238" s="171" t="s">
        <v>393</v>
      </c>
      <c r="D238" s="171" t="s">
        <v>141</v>
      </c>
      <c r="E238" s="172" t="s">
        <v>618</v>
      </c>
      <c r="F238" s="173" t="s">
        <v>619</v>
      </c>
      <c r="G238" s="174" t="s">
        <v>155</v>
      </c>
      <c r="H238" s="175">
        <v>0.82899999999999996</v>
      </c>
      <c r="I238" s="176">
        <v>1760</v>
      </c>
      <c r="J238" s="176">
        <f>ROUND(I238*H238,2)</f>
        <v>1459.04</v>
      </c>
      <c r="K238" s="173" t="s">
        <v>145</v>
      </c>
      <c r="L238" s="31"/>
      <c r="M238" s="177" t="s">
        <v>1</v>
      </c>
      <c r="N238" s="178" t="s">
        <v>35</v>
      </c>
      <c r="O238" s="179">
        <v>1.9299999999999999</v>
      </c>
      <c r="P238" s="179">
        <f>O238*H238</f>
        <v>1.5999699999999999</v>
      </c>
      <c r="Q238" s="179">
        <v>0</v>
      </c>
      <c r="R238" s="179">
        <f>Q238*H238</f>
        <v>0</v>
      </c>
      <c r="S238" s="179">
        <v>0</v>
      </c>
      <c r="T238" s="180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81" t="s">
        <v>178</v>
      </c>
      <c r="AT238" s="181" t="s">
        <v>141</v>
      </c>
      <c r="AU238" s="181" t="s">
        <v>78</v>
      </c>
      <c r="AY238" s="17" t="s">
        <v>138</v>
      </c>
      <c r="BE238" s="182">
        <f>IF(N238="základní",J238,0)</f>
        <v>1459.04</v>
      </c>
      <c r="BF238" s="182">
        <f>IF(N238="snížená",J238,0)</f>
        <v>0</v>
      </c>
      <c r="BG238" s="182">
        <f>IF(N238="zákl. přenesená",J238,0)</f>
        <v>0</v>
      </c>
      <c r="BH238" s="182">
        <f>IF(N238="sníž. přenesená",J238,0)</f>
        <v>0</v>
      </c>
      <c r="BI238" s="182">
        <f>IF(N238="nulová",J238,0)</f>
        <v>0</v>
      </c>
      <c r="BJ238" s="17" t="s">
        <v>74</v>
      </c>
      <c r="BK238" s="182">
        <f>ROUND(I238*H238,2)</f>
        <v>1459.04</v>
      </c>
      <c r="BL238" s="17" t="s">
        <v>178</v>
      </c>
      <c r="BM238" s="181" t="s">
        <v>941</v>
      </c>
    </row>
    <row r="239" s="12" customFormat="1" ht="22.8" customHeight="1">
      <c r="A239" s="12"/>
      <c r="B239" s="158"/>
      <c r="C239" s="12"/>
      <c r="D239" s="159" t="s">
        <v>69</v>
      </c>
      <c r="E239" s="168" t="s">
        <v>621</v>
      </c>
      <c r="F239" s="168" t="s">
        <v>942</v>
      </c>
      <c r="G239" s="12"/>
      <c r="H239" s="12"/>
      <c r="I239" s="12"/>
      <c r="J239" s="169">
        <f>BK239</f>
        <v>131492.20000000001</v>
      </c>
      <c r="K239" s="12"/>
      <c r="L239" s="158"/>
      <c r="M239" s="162"/>
      <c r="N239" s="163"/>
      <c r="O239" s="163"/>
      <c r="P239" s="164">
        <f>SUM(P240:P246)</f>
        <v>55.817999999999998</v>
      </c>
      <c r="Q239" s="163"/>
      <c r="R239" s="164">
        <f>SUM(R240:R246)</f>
        <v>0.059359999999999996</v>
      </c>
      <c r="S239" s="163"/>
      <c r="T239" s="165">
        <f>SUM(T240:T246)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59" t="s">
        <v>78</v>
      </c>
      <c r="AT239" s="166" t="s">
        <v>69</v>
      </c>
      <c r="AU239" s="166" t="s">
        <v>74</v>
      </c>
      <c r="AY239" s="159" t="s">
        <v>138</v>
      </c>
      <c r="BK239" s="167">
        <f>SUM(BK240:BK246)</f>
        <v>131492.20000000001</v>
      </c>
    </row>
    <row r="240" s="2" customFormat="1" ht="16.5" customHeight="1">
      <c r="A240" s="30"/>
      <c r="B240" s="170"/>
      <c r="C240" s="171" t="s">
        <v>397</v>
      </c>
      <c r="D240" s="171" t="s">
        <v>141</v>
      </c>
      <c r="E240" s="172" t="s">
        <v>943</v>
      </c>
      <c r="F240" s="173" t="s">
        <v>944</v>
      </c>
      <c r="G240" s="174" t="s">
        <v>219</v>
      </c>
      <c r="H240" s="175">
        <v>42</v>
      </c>
      <c r="I240" s="176">
        <v>101</v>
      </c>
      <c r="J240" s="176">
        <f>ROUND(I240*H240,2)</f>
        <v>4242</v>
      </c>
      <c r="K240" s="173" t="s">
        <v>145</v>
      </c>
      <c r="L240" s="31"/>
      <c r="M240" s="177" t="s">
        <v>1</v>
      </c>
      <c r="N240" s="178" t="s">
        <v>35</v>
      </c>
      <c r="O240" s="179">
        <v>0.16500000000000001</v>
      </c>
      <c r="P240" s="179">
        <f>O240*H240</f>
        <v>6.9300000000000006</v>
      </c>
      <c r="Q240" s="179">
        <v>8.0000000000000007E-05</v>
      </c>
      <c r="R240" s="179">
        <f>Q240*H240</f>
        <v>0.0033600000000000001</v>
      </c>
      <c r="S240" s="179">
        <v>0</v>
      </c>
      <c r="T240" s="180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81" t="s">
        <v>178</v>
      </c>
      <c r="AT240" s="181" t="s">
        <v>141</v>
      </c>
      <c r="AU240" s="181" t="s">
        <v>78</v>
      </c>
      <c r="AY240" s="17" t="s">
        <v>138</v>
      </c>
      <c r="BE240" s="182">
        <f>IF(N240="základní",J240,0)</f>
        <v>4242</v>
      </c>
      <c r="BF240" s="182">
        <f>IF(N240="snížená",J240,0)</f>
        <v>0</v>
      </c>
      <c r="BG240" s="182">
        <f>IF(N240="zákl. přenesená",J240,0)</f>
        <v>0</v>
      </c>
      <c r="BH240" s="182">
        <f>IF(N240="sníž. přenesená",J240,0)</f>
        <v>0</v>
      </c>
      <c r="BI240" s="182">
        <f>IF(N240="nulová",J240,0)</f>
        <v>0</v>
      </c>
      <c r="BJ240" s="17" t="s">
        <v>74</v>
      </c>
      <c r="BK240" s="182">
        <f>ROUND(I240*H240,2)</f>
        <v>4242</v>
      </c>
      <c r="BL240" s="17" t="s">
        <v>178</v>
      </c>
      <c r="BM240" s="181" t="s">
        <v>945</v>
      </c>
    </row>
    <row r="241" s="2" customFormat="1" ht="24.15" customHeight="1">
      <c r="A241" s="30"/>
      <c r="B241" s="170"/>
      <c r="C241" s="171" t="s">
        <v>401</v>
      </c>
      <c r="D241" s="171" t="s">
        <v>141</v>
      </c>
      <c r="E241" s="172" t="s">
        <v>946</v>
      </c>
      <c r="F241" s="173" t="s">
        <v>947</v>
      </c>
      <c r="G241" s="174" t="s">
        <v>219</v>
      </c>
      <c r="H241" s="175">
        <v>28</v>
      </c>
      <c r="I241" s="176">
        <v>63</v>
      </c>
      <c r="J241" s="176">
        <f>ROUND(I241*H241,2)</f>
        <v>1764</v>
      </c>
      <c r="K241" s="173" t="s">
        <v>1</v>
      </c>
      <c r="L241" s="31"/>
      <c r="M241" s="177" t="s">
        <v>1</v>
      </c>
      <c r="N241" s="178" t="s">
        <v>35</v>
      </c>
      <c r="O241" s="179">
        <v>0</v>
      </c>
      <c r="P241" s="179">
        <f>O241*H241</f>
        <v>0</v>
      </c>
      <c r="Q241" s="179">
        <v>0</v>
      </c>
      <c r="R241" s="179">
        <f>Q241*H241</f>
        <v>0</v>
      </c>
      <c r="S241" s="179">
        <v>0</v>
      </c>
      <c r="T241" s="180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81" t="s">
        <v>178</v>
      </c>
      <c r="AT241" s="181" t="s">
        <v>141</v>
      </c>
      <c r="AU241" s="181" t="s">
        <v>78</v>
      </c>
      <c r="AY241" s="17" t="s">
        <v>138</v>
      </c>
      <c r="BE241" s="182">
        <f>IF(N241="základní",J241,0)</f>
        <v>1764</v>
      </c>
      <c r="BF241" s="182">
        <f>IF(N241="snížená",J241,0)</f>
        <v>0</v>
      </c>
      <c r="BG241" s="182">
        <f>IF(N241="zákl. přenesená",J241,0)</f>
        <v>0</v>
      </c>
      <c r="BH241" s="182">
        <f>IF(N241="sníž. přenesená",J241,0)</f>
        <v>0</v>
      </c>
      <c r="BI241" s="182">
        <f>IF(N241="nulová",J241,0)</f>
        <v>0</v>
      </c>
      <c r="BJ241" s="17" t="s">
        <v>74</v>
      </c>
      <c r="BK241" s="182">
        <f>ROUND(I241*H241,2)</f>
        <v>1764</v>
      </c>
      <c r="BL241" s="17" t="s">
        <v>178</v>
      </c>
      <c r="BM241" s="181" t="s">
        <v>948</v>
      </c>
    </row>
    <row r="242" s="2" customFormat="1" ht="66.75" customHeight="1">
      <c r="A242" s="30"/>
      <c r="B242" s="170"/>
      <c r="C242" s="171" t="s">
        <v>405</v>
      </c>
      <c r="D242" s="171" t="s">
        <v>141</v>
      </c>
      <c r="E242" s="172" t="s">
        <v>949</v>
      </c>
      <c r="F242" s="173" t="s">
        <v>950</v>
      </c>
      <c r="G242" s="174" t="s">
        <v>219</v>
      </c>
      <c r="H242" s="175">
        <v>14</v>
      </c>
      <c r="I242" s="176">
        <v>619</v>
      </c>
      <c r="J242" s="176">
        <f>ROUND(I242*H242,2)</f>
        <v>8666</v>
      </c>
      <c r="K242" s="173" t="s">
        <v>1</v>
      </c>
      <c r="L242" s="31"/>
      <c r="M242" s="177" t="s">
        <v>1</v>
      </c>
      <c r="N242" s="178" t="s">
        <v>35</v>
      </c>
      <c r="O242" s="179">
        <v>0</v>
      </c>
      <c r="P242" s="179">
        <f>O242*H242</f>
        <v>0</v>
      </c>
      <c r="Q242" s="179">
        <v>0</v>
      </c>
      <c r="R242" s="179">
        <f>Q242*H242</f>
        <v>0</v>
      </c>
      <c r="S242" s="179">
        <v>0</v>
      </c>
      <c r="T242" s="180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81" t="s">
        <v>178</v>
      </c>
      <c r="AT242" s="181" t="s">
        <v>141</v>
      </c>
      <c r="AU242" s="181" t="s">
        <v>78</v>
      </c>
      <c r="AY242" s="17" t="s">
        <v>138</v>
      </c>
      <c r="BE242" s="182">
        <f>IF(N242="základní",J242,0)</f>
        <v>8666</v>
      </c>
      <c r="BF242" s="182">
        <f>IF(N242="snížená",J242,0)</f>
        <v>0</v>
      </c>
      <c r="BG242" s="182">
        <f>IF(N242="zákl. přenesená",J242,0)</f>
        <v>0</v>
      </c>
      <c r="BH242" s="182">
        <f>IF(N242="sníž. přenesená",J242,0)</f>
        <v>0</v>
      </c>
      <c r="BI242" s="182">
        <f>IF(N242="nulová",J242,0)</f>
        <v>0</v>
      </c>
      <c r="BJ242" s="17" t="s">
        <v>74</v>
      </c>
      <c r="BK242" s="182">
        <f>ROUND(I242*H242,2)</f>
        <v>8666</v>
      </c>
      <c r="BL242" s="17" t="s">
        <v>178</v>
      </c>
      <c r="BM242" s="181" t="s">
        <v>951</v>
      </c>
    </row>
    <row r="243" s="2" customFormat="1" ht="24.15" customHeight="1">
      <c r="A243" s="30"/>
      <c r="B243" s="170"/>
      <c r="C243" s="171" t="s">
        <v>411</v>
      </c>
      <c r="D243" s="171" t="s">
        <v>141</v>
      </c>
      <c r="E243" s="172" t="s">
        <v>952</v>
      </c>
      <c r="F243" s="173" t="s">
        <v>953</v>
      </c>
      <c r="G243" s="174" t="s">
        <v>219</v>
      </c>
      <c r="H243" s="175">
        <v>119</v>
      </c>
      <c r="I243" s="176">
        <v>432</v>
      </c>
      <c r="J243" s="176">
        <f>ROUND(I243*H243,2)</f>
        <v>51408</v>
      </c>
      <c r="K243" s="173" t="s">
        <v>145</v>
      </c>
      <c r="L243" s="31"/>
      <c r="M243" s="177" t="s">
        <v>1</v>
      </c>
      <c r="N243" s="178" t="s">
        <v>35</v>
      </c>
      <c r="O243" s="179">
        <v>0.22</v>
      </c>
      <c r="P243" s="179">
        <f>O243*H243</f>
        <v>26.18</v>
      </c>
      <c r="Q243" s="179">
        <v>0.00013999999999999999</v>
      </c>
      <c r="R243" s="179">
        <f>Q243*H243</f>
        <v>0.016659999999999998</v>
      </c>
      <c r="S243" s="179">
        <v>0</v>
      </c>
      <c r="T243" s="180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81" t="s">
        <v>178</v>
      </c>
      <c r="AT243" s="181" t="s">
        <v>141</v>
      </c>
      <c r="AU243" s="181" t="s">
        <v>78</v>
      </c>
      <c r="AY243" s="17" t="s">
        <v>138</v>
      </c>
      <c r="BE243" s="182">
        <f>IF(N243="základní",J243,0)</f>
        <v>51408</v>
      </c>
      <c r="BF243" s="182">
        <f>IF(N243="snížená",J243,0)</f>
        <v>0</v>
      </c>
      <c r="BG243" s="182">
        <f>IF(N243="zákl. přenesená",J243,0)</f>
        <v>0</v>
      </c>
      <c r="BH243" s="182">
        <f>IF(N243="sníž. přenesená",J243,0)</f>
        <v>0</v>
      </c>
      <c r="BI243" s="182">
        <f>IF(N243="nulová",J243,0)</f>
        <v>0</v>
      </c>
      <c r="BJ243" s="17" t="s">
        <v>74</v>
      </c>
      <c r="BK243" s="182">
        <f>ROUND(I243*H243,2)</f>
        <v>51408</v>
      </c>
      <c r="BL243" s="17" t="s">
        <v>178</v>
      </c>
      <c r="BM243" s="181" t="s">
        <v>954</v>
      </c>
    </row>
    <row r="244" s="2" customFormat="1" ht="24.15" customHeight="1">
      <c r="A244" s="30"/>
      <c r="B244" s="170"/>
      <c r="C244" s="171" t="s">
        <v>415</v>
      </c>
      <c r="D244" s="171" t="s">
        <v>141</v>
      </c>
      <c r="E244" s="172" t="s">
        <v>955</v>
      </c>
      <c r="F244" s="173" t="s">
        <v>956</v>
      </c>
      <c r="G244" s="174" t="s">
        <v>219</v>
      </c>
      <c r="H244" s="175">
        <v>105</v>
      </c>
      <c r="I244" s="176">
        <v>524</v>
      </c>
      <c r="J244" s="176">
        <f>ROUND(I244*H244,2)</f>
        <v>55020</v>
      </c>
      <c r="K244" s="173" t="s">
        <v>145</v>
      </c>
      <c r="L244" s="31"/>
      <c r="M244" s="177" t="s">
        <v>1</v>
      </c>
      <c r="N244" s="178" t="s">
        <v>35</v>
      </c>
      <c r="O244" s="179">
        <v>0.12</v>
      </c>
      <c r="P244" s="179">
        <f>O244*H244</f>
        <v>12.6</v>
      </c>
      <c r="Q244" s="179">
        <v>0.00034000000000000002</v>
      </c>
      <c r="R244" s="179">
        <f>Q244*H244</f>
        <v>0.035700000000000003</v>
      </c>
      <c r="S244" s="179">
        <v>0</v>
      </c>
      <c r="T244" s="180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81" t="s">
        <v>178</v>
      </c>
      <c r="AT244" s="181" t="s">
        <v>141</v>
      </c>
      <c r="AU244" s="181" t="s">
        <v>78</v>
      </c>
      <c r="AY244" s="17" t="s">
        <v>138</v>
      </c>
      <c r="BE244" s="182">
        <f>IF(N244="základní",J244,0)</f>
        <v>55020</v>
      </c>
      <c r="BF244" s="182">
        <f>IF(N244="snížená",J244,0)</f>
        <v>0</v>
      </c>
      <c r="BG244" s="182">
        <f>IF(N244="zákl. přenesená",J244,0)</f>
        <v>0</v>
      </c>
      <c r="BH244" s="182">
        <f>IF(N244="sníž. přenesená",J244,0)</f>
        <v>0</v>
      </c>
      <c r="BI244" s="182">
        <f>IF(N244="nulová",J244,0)</f>
        <v>0</v>
      </c>
      <c r="BJ244" s="17" t="s">
        <v>74</v>
      </c>
      <c r="BK244" s="182">
        <f>ROUND(I244*H244,2)</f>
        <v>55020</v>
      </c>
      <c r="BL244" s="17" t="s">
        <v>178</v>
      </c>
      <c r="BM244" s="181" t="s">
        <v>957</v>
      </c>
    </row>
    <row r="245" s="2" customFormat="1" ht="24.15" customHeight="1">
      <c r="A245" s="30"/>
      <c r="B245" s="170"/>
      <c r="C245" s="171" t="s">
        <v>419</v>
      </c>
      <c r="D245" s="171" t="s">
        <v>141</v>
      </c>
      <c r="E245" s="172" t="s">
        <v>958</v>
      </c>
      <c r="F245" s="173" t="s">
        <v>959</v>
      </c>
      <c r="G245" s="174" t="s">
        <v>219</v>
      </c>
      <c r="H245" s="175">
        <v>14</v>
      </c>
      <c r="I245" s="176">
        <v>387</v>
      </c>
      <c r="J245" s="176">
        <f>ROUND(I245*H245,2)</f>
        <v>5418</v>
      </c>
      <c r="K245" s="173" t="s">
        <v>145</v>
      </c>
      <c r="L245" s="31"/>
      <c r="M245" s="177" t="s">
        <v>1</v>
      </c>
      <c r="N245" s="178" t="s">
        <v>35</v>
      </c>
      <c r="O245" s="179">
        <v>0.11</v>
      </c>
      <c r="P245" s="179">
        <f>O245*H245</f>
        <v>1.54</v>
      </c>
      <c r="Q245" s="179">
        <v>0.00025999999999999998</v>
      </c>
      <c r="R245" s="179">
        <f>Q245*H245</f>
        <v>0.0036399999999999996</v>
      </c>
      <c r="S245" s="179">
        <v>0</v>
      </c>
      <c r="T245" s="180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81" t="s">
        <v>178</v>
      </c>
      <c r="AT245" s="181" t="s">
        <v>141</v>
      </c>
      <c r="AU245" s="181" t="s">
        <v>78</v>
      </c>
      <c r="AY245" s="17" t="s">
        <v>138</v>
      </c>
      <c r="BE245" s="182">
        <f>IF(N245="základní",J245,0)</f>
        <v>5418</v>
      </c>
      <c r="BF245" s="182">
        <f>IF(N245="snížená",J245,0)</f>
        <v>0</v>
      </c>
      <c r="BG245" s="182">
        <f>IF(N245="zákl. přenesená",J245,0)</f>
        <v>0</v>
      </c>
      <c r="BH245" s="182">
        <f>IF(N245="sníž. přenesená",J245,0)</f>
        <v>0</v>
      </c>
      <c r="BI245" s="182">
        <f>IF(N245="nulová",J245,0)</f>
        <v>0</v>
      </c>
      <c r="BJ245" s="17" t="s">
        <v>74</v>
      </c>
      <c r="BK245" s="182">
        <f>ROUND(I245*H245,2)</f>
        <v>5418</v>
      </c>
      <c r="BL245" s="17" t="s">
        <v>178</v>
      </c>
      <c r="BM245" s="181" t="s">
        <v>960</v>
      </c>
    </row>
    <row r="246" s="2" customFormat="1" ht="24.15" customHeight="1">
      <c r="A246" s="30"/>
      <c r="B246" s="170"/>
      <c r="C246" s="171" t="s">
        <v>423</v>
      </c>
      <c r="D246" s="171" t="s">
        <v>141</v>
      </c>
      <c r="E246" s="172" t="s">
        <v>961</v>
      </c>
      <c r="F246" s="173" t="s">
        <v>962</v>
      </c>
      <c r="G246" s="174" t="s">
        <v>219</v>
      </c>
      <c r="H246" s="175">
        <v>119</v>
      </c>
      <c r="I246" s="176">
        <v>41.799999999999997</v>
      </c>
      <c r="J246" s="176">
        <f>ROUND(I246*H246,2)</f>
        <v>4974.1999999999998</v>
      </c>
      <c r="K246" s="173" t="s">
        <v>145</v>
      </c>
      <c r="L246" s="31"/>
      <c r="M246" s="177" t="s">
        <v>1</v>
      </c>
      <c r="N246" s="178" t="s">
        <v>35</v>
      </c>
      <c r="O246" s="179">
        <v>0.071999999999999995</v>
      </c>
      <c r="P246" s="179">
        <f>O246*H246</f>
        <v>8.5679999999999996</v>
      </c>
      <c r="Q246" s="179">
        <v>0</v>
      </c>
      <c r="R246" s="179">
        <f>Q246*H246</f>
        <v>0</v>
      </c>
      <c r="S246" s="179">
        <v>0</v>
      </c>
      <c r="T246" s="180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81" t="s">
        <v>178</v>
      </c>
      <c r="AT246" s="181" t="s">
        <v>141</v>
      </c>
      <c r="AU246" s="181" t="s">
        <v>78</v>
      </c>
      <c r="AY246" s="17" t="s">
        <v>138</v>
      </c>
      <c r="BE246" s="182">
        <f>IF(N246="základní",J246,0)</f>
        <v>4974.1999999999998</v>
      </c>
      <c r="BF246" s="182">
        <f>IF(N246="snížená",J246,0)</f>
        <v>0</v>
      </c>
      <c r="BG246" s="182">
        <f>IF(N246="zákl. přenesená",J246,0)</f>
        <v>0</v>
      </c>
      <c r="BH246" s="182">
        <f>IF(N246="sníž. přenesená",J246,0)</f>
        <v>0</v>
      </c>
      <c r="BI246" s="182">
        <f>IF(N246="nulová",J246,0)</f>
        <v>0</v>
      </c>
      <c r="BJ246" s="17" t="s">
        <v>74</v>
      </c>
      <c r="BK246" s="182">
        <f>ROUND(I246*H246,2)</f>
        <v>4974.1999999999998</v>
      </c>
      <c r="BL246" s="17" t="s">
        <v>178</v>
      </c>
      <c r="BM246" s="181" t="s">
        <v>963</v>
      </c>
    </row>
    <row r="247" s="12" customFormat="1" ht="22.8" customHeight="1">
      <c r="A247" s="12"/>
      <c r="B247" s="158"/>
      <c r="C247" s="12"/>
      <c r="D247" s="159" t="s">
        <v>69</v>
      </c>
      <c r="E247" s="168" t="s">
        <v>964</v>
      </c>
      <c r="F247" s="168" t="s">
        <v>965</v>
      </c>
      <c r="G247" s="12"/>
      <c r="H247" s="12"/>
      <c r="I247" s="12"/>
      <c r="J247" s="169">
        <f>BK247</f>
        <v>624715.20000000007</v>
      </c>
      <c r="K247" s="12"/>
      <c r="L247" s="158"/>
      <c r="M247" s="162"/>
      <c r="N247" s="163"/>
      <c r="O247" s="163"/>
      <c r="P247" s="164">
        <f>SUM(P248:P291)</f>
        <v>194.91908000000001</v>
      </c>
      <c r="Q247" s="163"/>
      <c r="R247" s="164">
        <f>SUM(R248:R291)</f>
        <v>4.0401300000000004</v>
      </c>
      <c r="S247" s="163"/>
      <c r="T247" s="165">
        <f>SUM(T248:T291)</f>
        <v>2.7599999999999998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59" t="s">
        <v>78</v>
      </c>
      <c r="AT247" s="166" t="s">
        <v>69</v>
      </c>
      <c r="AU247" s="166" t="s">
        <v>74</v>
      </c>
      <c r="AY247" s="159" t="s">
        <v>138</v>
      </c>
      <c r="BK247" s="167">
        <f>SUM(BK248:BK291)</f>
        <v>624715.20000000007</v>
      </c>
    </row>
    <row r="248" s="2" customFormat="1" ht="24.15" customHeight="1">
      <c r="A248" s="30"/>
      <c r="B248" s="170"/>
      <c r="C248" s="171" t="s">
        <v>427</v>
      </c>
      <c r="D248" s="171" t="s">
        <v>141</v>
      </c>
      <c r="E248" s="172" t="s">
        <v>966</v>
      </c>
      <c r="F248" s="173" t="s">
        <v>967</v>
      </c>
      <c r="G248" s="174" t="s">
        <v>219</v>
      </c>
      <c r="H248" s="175">
        <v>119</v>
      </c>
      <c r="I248" s="176">
        <v>156</v>
      </c>
      <c r="J248" s="176">
        <f>ROUND(I248*H248,2)</f>
        <v>18564</v>
      </c>
      <c r="K248" s="173" t="s">
        <v>145</v>
      </c>
      <c r="L248" s="31"/>
      <c r="M248" s="177" t="s">
        <v>1</v>
      </c>
      <c r="N248" s="178" t="s">
        <v>35</v>
      </c>
      <c r="O248" s="179">
        <v>0.26800000000000002</v>
      </c>
      <c r="P248" s="179">
        <f>O248*H248</f>
        <v>31.892000000000003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81" t="s">
        <v>178</v>
      </c>
      <c r="AT248" s="181" t="s">
        <v>141</v>
      </c>
      <c r="AU248" s="181" t="s">
        <v>78</v>
      </c>
      <c r="AY248" s="17" t="s">
        <v>138</v>
      </c>
      <c r="BE248" s="182">
        <f>IF(N248="základní",J248,0)</f>
        <v>18564</v>
      </c>
      <c r="BF248" s="182">
        <f>IF(N248="snížená",J248,0)</f>
        <v>0</v>
      </c>
      <c r="BG248" s="182">
        <f>IF(N248="zákl. přenesená",J248,0)</f>
        <v>0</v>
      </c>
      <c r="BH248" s="182">
        <f>IF(N248="sníž. přenesená",J248,0)</f>
        <v>0</v>
      </c>
      <c r="BI248" s="182">
        <f>IF(N248="nulová",J248,0)</f>
        <v>0</v>
      </c>
      <c r="BJ248" s="17" t="s">
        <v>74</v>
      </c>
      <c r="BK248" s="182">
        <f>ROUND(I248*H248,2)</f>
        <v>18564</v>
      </c>
      <c r="BL248" s="17" t="s">
        <v>178</v>
      </c>
      <c r="BM248" s="181" t="s">
        <v>968</v>
      </c>
    </row>
    <row r="249" s="2" customFormat="1" ht="16.5" customHeight="1">
      <c r="A249" s="30"/>
      <c r="B249" s="170"/>
      <c r="C249" s="171" t="s">
        <v>431</v>
      </c>
      <c r="D249" s="171" t="s">
        <v>141</v>
      </c>
      <c r="E249" s="172" t="s">
        <v>969</v>
      </c>
      <c r="F249" s="173" t="s">
        <v>970</v>
      </c>
      <c r="G249" s="174" t="s">
        <v>144</v>
      </c>
      <c r="H249" s="175">
        <v>230</v>
      </c>
      <c r="I249" s="176">
        <v>41.799999999999997</v>
      </c>
      <c r="J249" s="176">
        <f>ROUND(I249*H249,2)</f>
        <v>9614</v>
      </c>
      <c r="K249" s="173" t="s">
        <v>145</v>
      </c>
      <c r="L249" s="31"/>
      <c r="M249" s="177" t="s">
        <v>1</v>
      </c>
      <c r="N249" s="178" t="s">
        <v>35</v>
      </c>
      <c r="O249" s="179">
        <v>0.082000000000000003</v>
      </c>
      <c r="P249" s="179">
        <f>O249*H249</f>
        <v>18.859999999999999</v>
      </c>
      <c r="Q249" s="179">
        <v>0</v>
      </c>
      <c r="R249" s="179">
        <f>Q249*H249</f>
        <v>0</v>
      </c>
      <c r="S249" s="179">
        <v>0.01057</v>
      </c>
      <c r="T249" s="180">
        <f>S249*H249</f>
        <v>2.4310999999999998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81" t="s">
        <v>178</v>
      </c>
      <c r="AT249" s="181" t="s">
        <v>141</v>
      </c>
      <c r="AU249" s="181" t="s">
        <v>78</v>
      </c>
      <c r="AY249" s="17" t="s">
        <v>138</v>
      </c>
      <c r="BE249" s="182">
        <f>IF(N249="základní",J249,0)</f>
        <v>9614</v>
      </c>
      <c r="BF249" s="182">
        <f>IF(N249="snížená",J249,0)</f>
        <v>0</v>
      </c>
      <c r="BG249" s="182">
        <f>IF(N249="zákl. přenesená",J249,0)</f>
        <v>0</v>
      </c>
      <c r="BH249" s="182">
        <f>IF(N249="sníž. přenesená",J249,0)</f>
        <v>0</v>
      </c>
      <c r="BI249" s="182">
        <f>IF(N249="nulová",J249,0)</f>
        <v>0</v>
      </c>
      <c r="BJ249" s="17" t="s">
        <v>74</v>
      </c>
      <c r="BK249" s="182">
        <f>ROUND(I249*H249,2)</f>
        <v>9614</v>
      </c>
      <c r="BL249" s="17" t="s">
        <v>178</v>
      </c>
      <c r="BM249" s="181" t="s">
        <v>971</v>
      </c>
    </row>
    <row r="250" s="2" customFormat="1" ht="24.15" customHeight="1">
      <c r="A250" s="30"/>
      <c r="B250" s="170"/>
      <c r="C250" s="171" t="s">
        <v>435</v>
      </c>
      <c r="D250" s="171" t="s">
        <v>141</v>
      </c>
      <c r="E250" s="172" t="s">
        <v>972</v>
      </c>
      <c r="F250" s="173" t="s">
        <v>973</v>
      </c>
      <c r="G250" s="174" t="s">
        <v>219</v>
      </c>
      <c r="H250" s="175">
        <v>14</v>
      </c>
      <c r="I250" s="176">
        <v>134</v>
      </c>
      <c r="J250" s="176">
        <f>ROUND(I250*H250,2)</f>
        <v>1876</v>
      </c>
      <c r="K250" s="173" t="s">
        <v>145</v>
      </c>
      <c r="L250" s="31"/>
      <c r="M250" s="177" t="s">
        <v>1</v>
      </c>
      <c r="N250" s="178" t="s">
        <v>35</v>
      </c>
      <c r="O250" s="179">
        <v>0.23699999999999999</v>
      </c>
      <c r="P250" s="179">
        <f>O250*H250</f>
        <v>3.3179999999999996</v>
      </c>
      <c r="Q250" s="179">
        <v>5.0000000000000002E-05</v>
      </c>
      <c r="R250" s="179">
        <f>Q250*H250</f>
        <v>0.00069999999999999999</v>
      </c>
      <c r="S250" s="179">
        <v>0.01235</v>
      </c>
      <c r="T250" s="180">
        <f>S250*H250</f>
        <v>0.1729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81" t="s">
        <v>178</v>
      </c>
      <c r="AT250" s="181" t="s">
        <v>141</v>
      </c>
      <c r="AU250" s="181" t="s">
        <v>78</v>
      </c>
      <c r="AY250" s="17" t="s">
        <v>138</v>
      </c>
      <c r="BE250" s="182">
        <f>IF(N250="základní",J250,0)</f>
        <v>1876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17" t="s">
        <v>74</v>
      </c>
      <c r="BK250" s="182">
        <f>ROUND(I250*H250,2)</f>
        <v>1876</v>
      </c>
      <c r="BL250" s="17" t="s">
        <v>178</v>
      </c>
      <c r="BM250" s="181" t="s">
        <v>974</v>
      </c>
    </row>
    <row r="251" s="2" customFormat="1" ht="24.15" customHeight="1">
      <c r="A251" s="30"/>
      <c r="B251" s="170"/>
      <c r="C251" s="171" t="s">
        <v>439</v>
      </c>
      <c r="D251" s="171" t="s">
        <v>141</v>
      </c>
      <c r="E251" s="172" t="s">
        <v>975</v>
      </c>
      <c r="F251" s="173" t="s">
        <v>976</v>
      </c>
      <c r="G251" s="174" t="s">
        <v>219</v>
      </c>
      <c r="H251" s="175">
        <v>4</v>
      </c>
      <c r="I251" s="176">
        <v>409</v>
      </c>
      <c r="J251" s="176">
        <f>ROUND(I251*H251,2)</f>
        <v>1636</v>
      </c>
      <c r="K251" s="173" t="s">
        <v>145</v>
      </c>
      <c r="L251" s="31"/>
      <c r="M251" s="177" t="s">
        <v>1</v>
      </c>
      <c r="N251" s="178" t="s">
        <v>35</v>
      </c>
      <c r="O251" s="179">
        <v>0.85699999999999998</v>
      </c>
      <c r="P251" s="179">
        <f>O251*H251</f>
        <v>3.4279999999999999</v>
      </c>
      <c r="Q251" s="179">
        <v>0</v>
      </c>
      <c r="R251" s="179">
        <f>Q251*H251</f>
        <v>0</v>
      </c>
      <c r="S251" s="179">
        <v>0</v>
      </c>
      <c r="T251" s="180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81" t="s">
        <v>178</v>
      </c>
      <c r="AT251" s="181" t="s">
        <v>141</v>
      </c>
      <c r="AU251" s="181" t="s">
        <v>78</v>
      </c>
      <c r="AY251" s="17" t="s">
        <v>138</v>
      </c>
      <c r="BE251" s="182">
        <f>IF(N251="základní",J251,0)</f>
        <v>1636</v>
      </c>
      <c r="BF251" s="182">
        <f>IF(N251="snížená",J251,0)</f>
        <v>0</v>
      </c>
      <c r="BG251" s="182">
        <f>IF(N251="zákl. přenesená",J251,0)</f>
        <v>0</v>
      </c>
      <c r="BH251" s="182">
        <f>IF(N251="sníž. přenesená",J251,0)</f>
        <v>0</v>
      </c>
      <c r="BI251" s="182">
        <f>IF(N251="nulová",J251,0)</f>
        <v>0</v>
      </c>
      <c r="BJ251" s="17" t="s">
        <v>74</v>
      </c>
      <c r="BK251" s="182">
        <f>ROUND(I251*H251,2)</f>
        <v>1636</v>
      </c>
      <c r="BL251" s="17" t="s">
        <v>178</v>
      </c>
      <c r="BM251" s="181" t="s">
        <v>977</v>
      </c>
    </row>
    <row r="252" s="2" customFormat="1" ht="24.15" customHeight="1">
      <c r="A252" s="30"/>
      <c r="B252" s="170"/>
      <c r="C252" s="187" t="s">
        <v>443</v>
      </c>
      <c r="D252" s="187" t="s">
        <v>181</v>
      </c>
      <c r="E252" s="188" t="s">
        <v>978</v>
      </c>
      <c r="F252" s="189" t="s">
        <v>979</v>
      </c>
      <c r="G252" s="190" t="s">
        <v>219</v>
      </c>
      <c r="H252" s="191">
        <v>4</v>
      </c>
      <c r="I252" s="192">
        <v>972</v>
      </c>
      <c r="J252" s="192">
        <f>ROUND(I252*H252,2)</f>
        <v>3888</v>
      </c>
      <c r="K252" s="189" t="s">
        <v>145</v>
      </c>
      <c r="L252" s="193"/>
      <c r="M252" s="194" t="s">
        <v>1</v>
      </c>
      <c r="N252" s="195" t="s">
        <v>35</v>
      </c>
      <c r="O252" s="179">
        <v>0</v>
      </c>
      <c r="P252" s="179">
        <f>O252*H252</f>
        <v>0</v>
      </c>
      <c r="Q252" s="179">
        <v>0.0043</v>
      </c>
      <c r="R252" s="179">
        <f>Q252*H252</f>
        <v>0.0172</v>
      </c>
      <c r="S252" s="179">
        <v>0</v>
      </c>
      <c r="T252" s="180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81" t="s">
        <v>184</v>
      </c>
      <c r="AT252" s="181" t="s">
        <v>181</v>
      </c>
      <c r="AU252" s="181" t="s">
        <v>78</v>
      </c>
      <c r="AY252" s="17" t="s">
        <v>138</v>
      </c>
      <c r="BE252" s="182">
        <f>IF(N252="základní",J252,0)</f>
        <v>3888</v>
      </c>
      <c r="BF252" s="182">
        <f>IF(N252="snížená",J252,0)</f>
        <v>0</v>
      </c>
      <c r="BG252" s="182">
        <f>IF(N252="zákl. přenesená",J252,0)</f>
        <v>0</v>
      </c>
      <c r="BH252" s="182">
        <f>IF(N252="sníž. přenesená",J252,0)</f>
        <v>0</v>
      </c>
      <c r="BI252" s="182">
        <f>IF(N252="nulová",J252,0)</f>
        <v>0</v>
      </c>
      <c r="BJ252" s="17" t="s">
        <v>74</v>
      </c>
      <c r="BK252" s="182">
        <f>ROUND(I252*H252,2)</f>
        <v>3888</v>
      </c>
      <c r="BL252" s="17" t="s">
        <v>178</v>
      </c>
      <c r="BM252" s="181" t="s">
        <v>980</v>
      </c>
    </row>
    <row r="253" s="2" customFormat="1" ht="24.15" customHeight="1">
      <c r="A253" s="30"/>
      <c r="B253" s="170"/>
      <c r="C253" s="171" t="s">
        <v>447</v>
      </c>
      <c r="D253" s="171" t="s">
        <v>141</v>
      </c>
      <c r="E253" s="172" t="s">
        <v>981</v>
      </c>
      <c r="F253" s="173" t="s">
        <v>982</v>
      </c>
      <c r="G253" s="174" t="s">
        <v>219</v>
      </c>
      <c r="H253" s="175">
        <v>76</v>
      </c>
      <c r="I253" s="176">
        <v>446</v>
      </c>
      <c r="J253" s="176">
        <f>ROUND(I253*H253,2)</f>
        <v>33896</v>
      </c>
      <c r="K253" s="173" t="s">
        <v>145</v>
      </c>
      <c r="L253" s="31"/>
      <c r="M253" s="177" t="s">
        <v>1</v>
      </c>
      <c r="N253" s="178" t="s">
        <v>35</v>
      </c>
      <c r="O253" s="179">
        <v>0.92900000000000005</v>
      </c>
      <c r="P253" s="179">
        <f>O253*H253</f>
        <v>70.603999999999999</v>
      </c>
      <c r="Q253" s="179">
        <v>0</v>
      </c>
      <c r="R253" s="179">
        <f>Q253*H253</f>
        <v>0</v>
      </c>
      <c r="S253" s="179">
        <v>0</v>
      </c>
      <c r="T253" s="180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81" t="s">
        <v>178</v>
      </c>
      <c r="AT253" s="181" t="s">
        <v>141</v>
      </c>
      <c r="AU253" s="181" t="s">
        <v>78</v>
      </c>
      <c r="AY253" s="17" t="s">
        <v>138</v>
      </c>
      <c r="BE253" s="182">
        <f>IF(N253="základní",J253,0)</f>
        <v>33896</v>
      </c>
      <c r="BF253" s="182">
        <f>IF(N253="snížená",J253,0)</f>
        <v>0</v>
      </c>
      <c r="BG253" s="182">
        <f>IF(N253="zákl. přenesená",J253,0)</f>
        <v>0</v>
      </c>
      <c r="BH253" s="182">
        <f>IF(N253="sníž. přenesená",J253,0)</f>
        <v>0</v>
      </c>
      <c r="BI253" s="182">
        <f>IF(N253="nulová",J253,0)</f>
        <v>0</v>
      </c>
      <c r="BJ253" s="17" t="s">
        <v>74</v>
      </c>
      <c r="BK253" s="182">
        <f>ROUND(I253*H253,2)</f>
        <v>33896</v>
      </c>
      <c r="BL253" s="17" t="s">
        <v>178</v>
      </c>
      <c r="BM253" s="181" t="s">
        <v>983</v>
      </c>
    </row>
    <row r="254" s="2" customFormat="1" ht="24.15" customHeight="1">
      <c r="A254" s="30"/>
      <c r="B254" s="170"/>
      <c r="C254" s="187" t="s">
        <v>451</v>
      </c>
      <c r="D254" s="187" t="s">
        <v>181</v>
      </c>
      <c r="E254" s="188" t="s">
        <v>984</v>
      </c>
      <c r="F254" s="189" t="s">
        <v>985</v>
      </c>
      <c r="G254" s="190" t="s">
        <v>219</v>
      </c>
      <c r="H254" s="191">
        <v>2</v>
      </c>
      <c r="I254" s="192">
        <v>2240</v>
      </c>
      <c r="J254" s="192">
        <f>ROUND(I254*H254,2)</f>
        <v>4480</v>
      </c>
      <c r="K254" s="189" t="s">
        <v>145</v>
      </c>
      <c r="L254" s="193"/>
      <c r="M254" s="194" t="s">
        <v>1</v>
      </c>
      <c r="N254" s="195" t="s">
        <v>35</v>
      </c>
      <c r="O254" s="179">
        <v>0</v>
      </c>
      <c r="P254" s="179">
        <f>O254*H254</f>
        <v>0</v>
      </c>
      <c r="Q254" s="179">
        <v>0.011950000000000001</v>
      </c>
      <c r="R254" s="179">
        <f>Q254*H254</f>
        <v>0.023900000000000001</v>
      </c>
      <c r="S254" s="179">
        <v>0</v>
      </c>
      <c r="T254" s="180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81" t="s">
        <v>184</v>
      </c>
      <c r="AT254" s="181" t="s">
        <v>181</v>
      </c>
      <c r="AU254" s="181" t="s">
        <v>78</v>
      </c>
      <c r="AY254" s="17" t="s">
        <v>138</v>
      </c>
      <c r="BE254" s="182">
        <f>IF(N254="základní",J254,0)</f>
        <v>4480</v>
      </c>
      <c r="BF254" s="182">
        <f>IF(N254="snížená",J254,0)</f>
        <v>0</v>
      </c>
      <c r="BG254" s="182">
        <f>IF(N254="zákl. přenesená",J254,0)</f>
        <v>0</v>
      </c>
      <c r="BH254" s="182">
        <f>IF(N254="sníž. přenesená",J254,0)</f>
        <v>0</v>
      </c>
      <c r="BI254" s="182">
        <f>IF(N254="nulová",J254,0)</f>
        <v>0</v>
      </c>
      <c r="BJ254" s="17" t="s">
        <v>74</v>
      </c>
      <c r="BK254" s="182">
        <f>ROUND(I254*H254,2)</f>
        <v>4480</v>
      </c>
      <c r="BL254" s="17" t="s">
        <v>178</v>
      </c>
      <c r="BM254" s="181" t="s">
        <v>986</v>
      </c>
    </row>
    <row r="255" s="2" customFormat="1" ht="24.15" customHeight="1">
      <c r="A255" s="30"/>
      <c r="B255" s="170"/>
      <c r="C255" s="187" t="s">
        <v>455</v>
      </c>
      <c r="D255" s="187" t="s">
        <v>181</v>
      </c>
      <c r="E255" s="188" t="s">
        <v>987</v>
      </c>
      <c r="F255" s="189" t="s">
        <v>988</v>
      </c>
      <c r="G255" s="190" t="s">
        <v>219</v>
      </c>
      <c r="H255" s="191">
        <v>2</v>
      </c>
      <c r="I255" s="192">
        <v>2460</v>
      </c>
      <c r="J255" s="192">
        <f>ROUND(I255*H255,2)</f>
        <v>4920</v>
      </c>
      <c r="K255" s="189" t="s">
        <v>145</v>
      </c>
      <c r="L255" s="193"/>
      <c r="M255" s="194" t="s">
        <v>1</v>
      </c>
      <c r="N255" s="195" t="s">
        <v>35</v>
      </c>
      <c r="O255" s="179">
        <v>0</v>
      </c>
      <c r="P255" s="179">
        <f>O255*H255</f>
        <v>0</v>
      </c>
      <c r="Q255" s="179">
        <v>0.01435</v>
      </c>
      <c r="R255" s="179">
        <f>Q255*H255</f>
        <v>0.0287</v>
      </c>
      <c r="S255" s="179">
        <v>0</v>
      </c>
      <c r="T255" s="180">
        <f>S255*H255</f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81" t="s">
        <v>184</v>
      </c>
      <c r="AT255" s="181" t="s">
        <v>181</v>
      </c>
      <c r="AU255" s="181" t="s">
        <v>78</v>
      </c>
      <c r="AY255" s="17" t="s">
        <v>138</v>
      </c>
      <c r="BE255" s="182">
        <f>IF(N255="základní",J255,0)</f>
        <v>4920</v>
      </c>
      <c r="BF255" s="182">
        <f>IF(N255="snížená",J255,0)</f>
        <v>0</v>
      </c>
      <c r="BG255" s="182">
        <f>IF(N255="zákl. přenesená",J255,0)</f>
        <v>0</v>
      </c>
      <c r="BH255" s="182">
        <f>IF(N255="sníž. přenesená",J255,0)</f>
        <v>0</v>
      </c>
      <c r="BI255" s="182">
        <f>IF(N255="nulová",J255,0)</f>
        <v>0</v>
      </c>
      <c r="BJ255" s="17" t="s">
        <v>74</v>
      </c>
      <c r="BK255" s="182">
        <f>ROUND(I255*H255,2)</f>
        <v>4920</v>
      </c>
      <c r="BL255" s="17" t="s">
        <v>178</v>
      </c>
      <c r="BM255" s="181" t="s">
        <v>989</v>
      </c>
    </row>
    <row r="256" s="2" customFormat="1" ht="24.15" customHeight="1">
      <c r="A256" s="30"/>
      <c r="B256" s="170"/>
      <c r="C256" s="187" t="s">
        <v>459</v>
      </c>
      <c r="D256" s="187" t="s">
        <v>181</v>
      </c>
      <c r="E256" s="188" t="s">
        <v>990</v>
      </c>
      <c r="F256" s="189" t="s">
        <v>991</v>
      </c>
      <c r="G256" s="190" t="s">
        <v>219</v>
      </c>
      <c r="H256" s="191">
        <v>1</v>
      </c>
      <c r="I256" s="192">
        <v>3340</v>
      </c>
      <c r="J256" s="192">
        <f>ROUND(I256*H256,2)</f>
        <v>3340</v>
      </c>
      <c r="K256" s="189" t="s">
        <v>145</v>
      </c>
      <c r="L256" s="193"/>
      <c r="M256" s="194" t="s">
        <v>1</v>
      </c>
      <c r="N256" s="195" t="s">
        <v>35</v>
      </c>
      <c r="O256" s="179">
        <v>0</v>
      </c>
      <c r="P256" s="179">
        <f>O256*H256</f>
        <v>0</v>
      </c>
      <c r="Q256" s="179">
        <v>0.0235</v>
      </c>
      <c r="R256" s="179">
        <f>Q256*H256</f>
        <v>0.0235</v>
      </c>
      <c r="S256" s="179">
        <v>0</v>
      </c>
      <c r="T256" s="180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81" t="s">
        <v>184</v>
      </c>
      <c r="AT256" s="181" t="s">
        <v>181</v>
      </c>
      <c r="AU256" s="181" t="s">
        <v>78</v>
      </c>
      <c r="AY256" s="17" t="s">
        <v>138</v>
      </c>
      <c r="BE256" s="182">
        <f>IF(N256="základní",J256,0)</f>
        <v>3340</v>
      </c>
      <c r="BF256" s="182">
        <f>IF(N256="snížená",J256,0)</f>
        <v>0</v>
      </c>
      <c r="BG256" s="182">
        <f>IF(N256="zákl. přenesená",J256,0)</f>
        <v>0</v>
      </c>
      <c r="BH256" s="182">
        <f>IF(N256="sníž. přenesená",J256,0)</f>
        <v>0</v>
      </c>
      <c r="BI256" s="182">
        <f>IF(N256="nulová",J256,0)</f>
        <v>0</v>
      </c>
      <c r="BJ256" s="17" t="s">
        <v>74</v>
      </c>
      <c r="BK256" s="182">
        <f>ROUND(I256*H256,2)</f>
        <v>3340</v>
      </c>
      <c r="BL256" s="17" t="s">
        <v>178</v>
      </c>
      <c r="BM256" s="181" t="s">
        <v>992</v>
      </c>
    </row>
    <row r="257" s="2" customFormat="1" ht="24.15" customHeight="1">
      <c r="A257" s="30"/>
      <c r="B257" s="170"/>
      <c r="C257" s="187" t="s">
        <v>463</v>
      </c>
      <c r="D257" s="187" t="s">
        <v>181</v>
      </c>
      <c r="E257" s="188" t="s">
        <v>993</v>
      </c>
      <c r="F257" s="189" t="s">
        <v>994</v>
      </c>
      <c r="G257" s="190" t="s">
        <v>219</v>
      </c>
      <c r="H257" s="191">
        <v>1</v>
      </c>
      <c r="I257" s="192">
        <v>2660</v>
      </c>
      <c r="J257" s="192">
        <f>ROUND(I257*H257,2)</f>
        <v>2660</v>
      </c>
      <c r="K257" s="189" t="s">
        <v>145</v>
      </c>
      <c r="L257" s="193"/>
      <c r="M257" s="194" t="s">
        <v>1</v>
      </c>
      <c r="N257" s="195" t="s">
        <v>35</v>
      </c>
      <c r="O257" s="179">
        <v>0</v>
      </c>
      <c r="P257" s="179">
        <f>O257*H257</f>
        <v>0</v>
      </c>
      <c r="Q257" s="179">
        <v>0.016299999999999999</v>
      </c>
      <c r="R257" s="179">
        <f>Q257*H257</f>
        <v>0.016299999999999999</v>
      </c>
      <c r="S257" s="179">
        <v>0</v>
      </c>
      <c r="T257" s="180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81" t="s">
        <v>184</v>
      </c>
      <c r="AT257" s="181" t="s">
        <v>181</v>
      </c>
      <c r="AU257" s="181" t="s">
        <v>78</v>
      </c>
      <c r="AY257" s="17" t="s">
        <v>138</v>
      </c>
      <c r="BE257" s="182">
        <f>IF(N257="základní",J257,0)</f>
        <v>2660</v>
      </c>
      <c r="BF257" s="182">
        <f>IF(N257="snížená",J257,0)</f>
        <v>0</v>
      </c>
      <c r="BG257" s="182">
        <f>IF(N257="zákl. přenesená",J257,0)</f>
        <v>0</v>
      </c>
      <c r="BH257" s="182">
        <f>IF(N257="sníž. přenesená",J257,0)</f>
        <v>0</v>
      </c>
      <c r="BI257" s="182">
        <f>IF(N257="nulová",J257,0)</f>
        <v>0</v>
      </c>
      <c r="BJ257" s="17" t="s">
        <v>74</v>
      </c>
      <c r="BK257" s="182">
        <f>ROUND(I257*H257,2)</f>
        <v>2660</v>
      </c>
      <c r="BL257" s="17" t="s">
        <v>178</v>
      </c>
      <c r="BM257" s="181" t="s">
        <v>995</v>
      </c>
    </row>
    <row r="258" s="2" customFormat="1" ht="24.15" customHeight="1">
      <c r="A258" s="30"/>
      <c r="B258" s="170"/>
      <c r="C258" s="187" t="s">
        <v>467</v>
      </c>
      <c r="D258" s="187" t="s">
        <v>181</v>
      </c>
      <c r="E258" s="188" t="s">
        <v>996</v>
      </c>
      <c r="F258" s="189" t="s">
        <v>997</v>
      </c>
      <c r="G258" s="190" t="s">
        <v>219</v>
      </c>
      <c r="H258" s="191">
        <v>14</v>
      </c>
      <c r="I258" s="192">
        <v>2710</v>
      </c>
      <c r="J258" s="192">
        <f>ROUND(I258*H258,2)</f>
        <v>37940</v>
      </c>
      <c r="K258" s="189" t="s">
        <v>145</v>
      </c>
      <c r="L258" s="193"/>
      <c r="M258" s="194" t="s">
        <v>1</v>
      </c>
      <c r="N258" s="195" t="s">
        <v>35</v>
      </c>
      <c r="O258" s="179">
        <v>0</v>
      </c>
      <c r="P258" s="179">
        <f>O258*H258</f>
        <v>0</v>
      </c>
      <c r="Q258" s="179">
        <v>0.017219999999999999</v>
      </c>
      <c r="R258" s="179">
        <f>Q258*H258</f>
        <v>0.24107999999999999</v>
      </c>
      <c r="S258" s="179">
        <v>0</v>
      </c>
      <c r="T258" s="180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81" t="s">
        <v>184</v>
      </c>
      <c r="AT258" s="181" t="s">
        <v>181</v>
      </c>
      <c r="AU258" s="181" t="s">
        <v>78</v>
      </c>
      <c r="AY258" s="17" t="s">
        <v>138</v>
      </c>
      <c r="BE258" s="182">
        <f>IF(N258="základní",J258,0)</f>
        <v>37940</v>
      </c>
      <c r="BF258" s="182">
        <f>IF(N258="snížená",J258,0)</f>
        <v>0</v>
      </c>
      <c r="BG258" s="182">
        <f>IF(N258="zákl. přenesená",J258,0)</f>
        <v>0</v>
      </c>
      <c r="BH258" s="182">
        <f>IF(N258="sníž. přenesená",J258,0)</f>
        <v>0</v>
      </c>
      <c r="BI258" s="182">
        <f>IF(N258="nulová",J258,0)</f>
        <v>0</v>
      </c>
      <c r="BJ258" s="17" t="s">
        <v>74</v>
      </c>
      <c r="BK258" s="182">
        <f>ROUND(I258*H258,2)</f>
        <v>37940</v>
      </c>
      <c r="BL258" s="17" t="s">
        <v>178</v>
      </c>
      <c r="BM258" s="181" t="s">
        <v>998</v>
      </c>
    </row>
    <row r="259" s="2" customFormat="1" ht="24.15" customHeight="1">
      <c r="A259" s="30"/>
      <c r="B259" s="170"/>
      <c r="C259" s="187" t="s">
        <v>471</v>
      </c>
      <c r="D259" s="187" t="s">
        <v>181</v>
      </c>
      <c r="E259" s="188" t="s">
        <v>999</v>
      </c>
      <c r="F259" s="189" t="s">
        <v>1000</v>
      </c>
      <c r="G259" s="190" t="s">
        <v>219</v>
      </c>
      <c r="H259" s="191">
        <v>1</v>
      </c>
      <c r="I259" s="192">
        <v>2950</v>
      </c>
      <c r="J259" s="192">
        <f>ROUND(I259*H259,2)</f>
        <v>2950</v>
      </c>
      <c r="K259" s="189" t="s">
        <v>145</v>
      </c>
      <c r="L259" s="193"/>
      <c r="M259" s="194" t="s">
        <v>1</v>
      </c>
      <c r="N259" s="195" t="s">
        <v>35</v>
      </c>
      <c r="O259" s="179">
        <v>0</v>
      </c>
      <c r="P259" s="179">
        <f>O259*H259</f>
        <v>0</v>
      </c>
      <c r="Q259" s="179">
        <v>0.019560000000000001</v>
      </c>
      <c r="R259" s="179">
        <f>Q259*H259</f>
        <v>0.019560000000000001</v>
      </c>
      <c r="S259" s="179">
        <v>0</v>
      </c>
      <c r="T259" s="180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81" t="s">
        <v>184</v>
      </c>
      <c r="AT259" s="181" t="s">
        <v>181</v>
      </c>
      <c r="AU259" s="181" t="s">
        <v>78</v>
      </c>
      <c r="AY259" s="17" t="s">
        <v>138</v>
      </c>
      <c r="BE259" s="182">
        <f>IF(N259="základní",J259,0)</f>
        <v>2950</v>
      </c>
      <c r="BF259" s="182">
        <f>IF(N259="snížená",J259,0)</f>
        <v>0</v>
      </c>
      <c r="BG259" s="182">
        <f>IF(N259="zákl. přenesená",J259,0)</f>
        <v>0</v>
      </c>
      <c r="BH259" s="182">
        <f>IF(N259="sníž. přenesená",J259,0)</f>
        <v>0</v>
      </c>
      <c r="BI259" s="182">
        <f>IF(N259="nulová",J259,0)</f>
        <v>0</v>
      </c>
      <c r="BJ259" s="17" t="s">
        <v>74</v>
      </c>
      <c r="BK259" s="182">
        <f>ROUND(I259*H259,2)</f>
        <v>2950</v>
      </c>
      <c r="BL259" s="17" t="s">
        <v>178</v>
      </c>
      <c r="BM259" s="181" t="s">
        <v>1001</v>
      </c>
    </row>
    <row r="260" s="2" customFormat="1" ht="24.15" customHeight="1">
      <c r="A260" s="30"/>
      <c r="B260" s="170"/>
      <c r="C260" s="187" t="s">
        <v>475</v>
      </c>
      <c r="D260" s="187" t="s">
        <v>181</v>
      </c>
      <c r="E260" s="188" t="s">
        <v>1002</v>
      </c>
      <c r="F260" s="189" t="s">
        <v>1003</v>
      </c>
      <c r="G260" s="190" t="s">
        <v>219</v>
      </c>
      <c r="H260" s="191">
        <v>4</v>
      </c>
      <c r="I260" s="192">
        <v>3190</v>
      </c>
      <c r="J260" s="192">
        <f>ROUND(I260*H260,2)</f>
        <v>12760</v>
      </c>
      <c r="K260" s="189" t="s">
        <v>145</v>
      </c>
      <c r="L260" s="193"/>
      <c r="M260" s="194" t="s">
        <v>1</v>
      </c>
      <c r="N260" s="195" t="s">
        <v>35</v>
      </c>
      <c r="O260" s="179">
        <v>0</v>
      </c>
      <c r="P260" s="179">
        <f>O260*H260</f>
        <v>0</v>
      </c>
      <c r="Q260" s="179">
        <v>0.02282</v>
      </c>
      <c r="R260" s="179">
        <f>Q260*H260</f>
        <v>0.09128</v>
      </c>
      <c r="S260" s="179">
        <v>0</v>
      </c>
      <c r="T260" s="180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81" t="s">
        <v>184</v>
      </c>
      <c r="AT260" s="181" t="s">
        <v>181</v>
      </c>
      <c r="AU260" s="181" t="s">
        <v>78</v>
      </c>
      <c r="AY260" s="17" t="s">
        <v>138</v>
      </c>
      <c r="BE260" s="182">
        <f>IF(N260="základní",J260,0)</f>
        <v>12760</v>
      </c>
      <c r="BF260" s="182">
        <f>IF(N260="snížená",J260,0)</f>
        <v>0</v>
      </c>
      <c r="BG260" s="182">
        <f>IF(N260="zákl. přenesená",J260,0)</f>
        <v>0</v>
      </c>
      <c r="BH260" s="182">
        <f>IF(N260="sníž. přenesená",J260,0)</f>
        <v>0</v>
      </c>
      <c r="BI260" s="182">
        <f>IF(N260="nulová",J260,0)</f>
        <v>0</v>
      </c>
      <c r="BJ260" s="17" t="s">
        <v>74</v>
      </c>
      <c r="BK260" s="182">
        <f>ROUND(I260*H260,2)</f>
        <v>12760</v>
      </c>
      <c r="BL260" s="17" t="s">
        <v>178</v>
      </c>
      <c r="BM260" s="181" t="s">
        <v>1004</v>
      </c>
    </row>
    <row r="261" s="2" customFormat="1" ht="24.15" customHeight="1">
      <c r="A261" s="30"/>
      <c r="B261" s="170"/>
      <c r="C261" s="187" t="s">
        <v>479</v>
      </c>
      <c r="D261" s="187" t="s">
        <v>181</v>
      </c>
      <c r="E261" s="188" t="s">
        <v>1005</v>
      </c>
      <c r="F261" s="189" t="s">
        <v>1006</v>
      </c>
      <c r="G261" s="190" t="s">
        <v>219</v>
      </c>
      <c r="H261" s="191">
        <v>20</v>
      </c>
      <c r="I261" s="192">
        <v>3480</v>
      </c>
      <c r="J261" s="192">
        <f>ROUND(I261*H261,2)</f>
        <v>69600</v>
      </c>
      <c r="K261" s="189" t="s">
        <v>145</v>
      </c>
      <c r="L261" s="193"/>
      <c r="M261" s="194" t="s">
        <v>1</v>
      </c>
      <c r="N261" s="195" t="s">
        <v>35</v>
      </c>
      <c r="O261" s="179">
        <v>0</v>
      </c>
      <c r="P261" s="179">
        <f>O261*H261</f>
        <v>0</v>
      </c>
      <c r="Q261" s="179">
        <v>0.026079999999999999</v>
      </c>
      <c r="R261" s="179">
        <f>Q261*H261</f>
        <v>0.52159999999999995</v>
      </c>
      <c r="S261" s="179">
        <v>0</v>
      </c>
      <c r="T261" s="180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81" t="s">
        <v>184</v>
      </c>
      <c r="AT261" s="181" t="s">
        <v>181</v>
      </c>
      <c r="AU261" s="181" t="s">
        <v>78</v>
      </c>
      <c r="AY261" s="17" t="s">
        <v>138</v>
      </c>
      <c r="BE261" s="182">
        <f>IF(N261="základní",J261,0)</f>
        <v>69600</v>
      </c>
      <c r="BF261" s="182">
        <f>IF(N261="snížená",J261,0)</f>
        <v>0</v>
      </c>
      <c r="BG261" s="182">
        <f>IF(N261="zákl. přenesená",J261,0)</f>
        <v>0</v>
      </c>
      <c r="BH261" s="182">
        <f>IF(N261="sníž. přenesená",J261,0)</f>
        <v>0</v>
      </c>
      <c r="BI261" s="182">
        <f>IF(N261="nulová",J261,0)</f>
        <v>0</v>
      </c>
      <c r="BJ261" s="17" t="s">
        <v>74</v>
      </c>
      <c r="BK261" s="182">
        <f>ROUND(I261*H261,2)</f>
        <v>69600</v>
      </c>
      <c r="BL261" s="17" t="s">
        <v>178</v>
      </c>
      <c r="BM261" s="181" t="s">
        <v>1007</v>
      </c>
    </row>
    <row r="262" s="2" customFormat="1" ht="24.15" customHeight="1">
      <c r="A262" s="30"/>
      <c r="B262" s="170"/>
      <c r="C262" s="187" t="s">
        <v>483</v>
      </c>
      <c r="D262" s="187" t="s">
        <v>181</v>
      </c>
      <c r="E262" s="188" t="s">
        <v>1008</v>
      </c>
      <c r="F262" s="189" t="s">
        <v>1009</v>
      </c>
      <c r="G262" s="190" t="s">
        <v>219</v>
      </c>
      <c r="H262" s="191">
        <v>9</v>
      </c>
      <c r="I262" s="192">
        <v>3750</v>
      </c>
      <c r="J262" s="192">
        <f>ROUND(I262*H262,2)</f>
        <v>33750</v>
      </c>
      <c r="K262" s="189" t="s">
        <v>145</v>
      </c>
      <c r="L262" s="193"/>
      <c r="M262" s="194" t="s">
        <v>1</v>
      </c>
      <c r="N262" s="195" t="s">
        <v>35</v>
      </c>
      <c r="O262" s="179">
        <v>0</v>
      </c>
      <c r="P262" s="179">
        <f>O262*H262</f>
        <v>0</v>
      </c>
      <c r="Q262" s="179">
        <v>0.029340000000000001</v>
      </c>
      <c r="R262" s="179">
        <f>Q262*H262</f>
        <v>0.26406000000000002</v>
      </c>
      <c r="S262" s="179">
        <v>0</v>
      </c>
      <c r="T262" s="180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81" t="s">
        <v>184</v>
      </c>
      <c r="AT262" s="181" t="s">
        <v>181</v>
      </c>
      <c r="AU262" s="181" t="s">
        <v>78</v>
      </c>
      <c r="AY262" s="17" t="s">
        <v>138</v>
      </c>
      <c r="BE262" s="182">
        <f>IF(N262="základní",J262,0)</f>
        <v>33750</v>
      </c>
      <c r="BF262" s="182">
        <f>IF(N262="snížená",J262,0)</f>
        <v>0</v>
      </c>
      <c r="BG262" s="182">
        <f>IF(N262="zákl. přenesená",J262,0)</f>
        <v>0</v>
      </c>
      <c r="BH262" s="182">
        <f>IF(N262="sníž. přenesená",J262,0)</f>
        <v>0</v>
      </c>
      <c r="BI262" s="182">
        <f>IF(N262="nulová",J262,0)</f>
        <v>0</v>
      </c>
      <c r="BJ262" s="17" t="s">
        <v>74</v>
      </c>
      <c r="BK262" s="182">
        <f>ROUND(I262*H262,2)</f>
        <v>33750</v>
      </c>
      <c r="BL262" s="17" t="s">
        <v>178</v>
      </c>
      <c r="BM262" s="181" t="s">
        <v>1010</v>
      </c>
    </row>
    <row r="263" s="2" customFormat="1" ht="24.15" customHeight="1">
      <c r="A263" s="30"/>
      <c r="B263" s="170"/>
      <c r="C263" s="187" t="s">
        <v>487</v>
      </c>
      <c r="D263" s="187" t="s">
        <v>181</v>
      </c>
      <c r="E263" s="188" t="s">
        <v>1011</v>
      </c>
      <c r="F263" s="189" t="s">
        <v>1012</v>
      </c>
      <c r="G263" s="190" t="s">
        <v>219</v>
      </c>
      <c r="H263" s="191">
        <v>14</v>
      </c>
      <c r="I263" s="192">
        <v>4010</v>
      </c>
      <c r="J263" s="192">
        <f>ROUND(I263*H263,2)</f>
        <v>56140</v>
      </c>
      <c r="K263" s="189" t="s">
        <v>145</v>
      </c>
      <c r="L263" s="193"/>
      <c r="M263" s="194" t="s">
        <v>1</v>
      </c>
      <c r="N263" s="195" t="s">
        <v>35</v>
      </c>
      <c r="O263" s="179">
        <v>0</v>
      </c>
      <c r="P263" s="179">
        <f>O263*H263</f>
        <v>0</v>
      </c>
      <c r="Q263" s="179">
        <v>0.032599999999999997</v>
      </c>
      <c r="R263" s="179">
        <f>Q263*H263</f>
        <v>0.45639999999999997</v>
      </c>
      <c r="S263" s="179">
        <v>0</v>
      </c>
      <c r="T263" s="180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81" t="s">
        <v>184</v>
      </c>
      <c r="AT263" s="181" t="s">
        <v>181</v>
      </c>
      <c r="AU263" s="181" t="s">
        <v>78</v>
      </c>
      <c r="AY263" s="17" t="s">
        <v>138</v>
      </c>
      <c r="BE263" s="182">
        <f>IF(N263="základní",J263,0)</f>
        <v>56140</v>
      </c>
      <c r="BF263" s="182">
        <f>IF(N263="snížená",J263,0)</f>
        <v>0</v>
      </c>
      <c r="BG263" s="182">
        <f>IF(N263="zákl. přenesená",J263,0)</f>
        <v>0</v>
      </c>
      <c r="BH263" s="182">
        <f>IF(N263="sníž. přenesená",J263,0)</f>
        <v>0</v>
      </c>
      <c r="BI263" s="182">
        <f>IF(N263="nulová",J263,0)</f>
        <v>0</v>
      </c>
      <c r="BJ263" s="17" t="s">
        <v>74</v>
      </c>
      <c r="BK263" s="182">
        <f>ROUND(I263*H263,2)</f>
        <v>56140</v>
      </c>
      <c r="BL263" s="17" t="s">
        <v>178</v>
      </c>
      <c r="BM263" s="181" t="s">
        <v>1013</v>
      </c>
    </row>
    <row r="264" s="2" customFormat="1" ht="24.15" customHeight="1">
      <c r="A264" s="30"/>
      <c r="B264" s="170"/>
      <c r="C264" s="187" t="s">
        <v>494</v>
      </c>
      <c r="D264" s="187" t="s">
        <v>181</v>
      </c>
      <c r="E264" s="188" t="s">
        <v>1014</v>
      </c>
      <c r="F264" s="189" t="s">
        <v>1015</v>
      </c>
      <c r="G264" s="190" t="s">
        <v>219</v>
      </c>
      <c r="H264" s="191">
        <v>1</v>
      </c>
      <c r="I264" s="192">
        <v>4280</v>
      </c>
      <c r="J264" s="192">
        <f>ROUND(I264*H264,2)</f>
        <v>4280</v>
      </c>
      <c r="K264" s="189" t="s">
        <v>145</v>
      </c>
      <c r="L264" s="193"/>
      <c r="M264" s="194" t="s">
        <v>1</v>
      </c>
      <c r="N264" s="195" t="s">
        <v>35</v>
      </c>
      <c r="O264" s="179">
        <v>0</v>
      </c>
      <c r="P264" s="179">
        <f>O264*H264</f>
        <v>0</v>
      </c>
      <c r="Q264" s="179">
        <v>0.035000000000000003</v>
      </c>
      <c r="R264" s="179">
        <f>Q264*H264</f>
        <v>0.035000000000000003</v>
      </c>
      <c r="S264" s="179">
        <v>0</v>
      </c>
      <c r="T264" s="180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81" t="s">
        <v>184</v>
      </c>
      <c r="AT264" s="181" t="s">
        <v>181</v>
      </c>
      <c r="AU264" s="181" t="s">
        <v>78</v>
      </c>
      <c r="AY264" s="17" t="s">
        <v>138</v>
      </c>
      <c r="BE264" s="182">
        <f>IF(N264="základní",J264,0)</f>
        <v>4280</v>
      </c>
      <c r="BF264" s="182">
        <f>IF(N264="snížená",J264,0)</f>
        <v>0</v>
      </c>
      <c r="BG264" s="182">
        <f>IF(N264="zákl. přenesená",J264,0)</f>
        <v>0</v>
      </c>
      <c r="BH264" s="182">
        <f>IF(N264="sníž. přenesená",J264,0)</f>
        <v>0</v>
      </c>
      <c r="BI264" s="182">
        <f>IF(N264="nulová",J264,0)</f>
        <v>0</v>
      </c>
      <c r="BJ264" s="17" t="s">
        <v>74</v>
      </c>
      <c r="BK264" s="182">
        <f>ROUND(I264*H264,2)</f>
        <v>4280</v>
      </c>
      <c r="BL264" s="17" t="s">
        <v>178</v>
      </c>
      <c r="BM264" s="181" t="s">
        <v>1016</v>
      </c>
    </row>
    <row r="265" s="2" customFormat="1" ht="24.15" customHeight="1">
      <c r="A265" s="30"/>
      <c r="B265" s="170"/>
      <c r="C265" s="187" t="s">
        <v>498</v>
      </c>
      <c r="D265" s="187" t="s">
        <v>181</v>
      </c>
      <c r="E265" s="188" t="s">
        <v>1017</v>
      </c>
      <c r="F265" s="189" t="s">
        <v>1018</v>
      </c>
      <c r="G265" s="190" t="s">
        <v>219</v>
      </c>
      <c r="H265" s="191">
        <v>2</v>
      </c>
      <c r="I265" s="192">
        <v>3690</v>
      </c>
      <c r="J265" s="192">
        <f>ROUND(I265*H265,2)</f>
        <v>7380</v>
      </c>
      <c r="K265" s="189" t="s">
        <v>145</v>
      </c>
      <c r="L265" s="193"/>
      <c r="M265" s="194" t="s">
        <v>1</v>
      </c>
      <c r="N265" s="195" t="s">
        <v>35</v>
      </c>
      <c r="O265" s="179">
        <v>0</v>
      </c>
      <c r="P265" s="179">
        <f>O265*H265</f>
        <v>0</v>
      </c>
      <c r="Q265" s="179">
        <v>0.026950000000000002</v>
      </c>
      <c r="R265" s="179">
        <f>Q265*H265</f>
        <v>0.053900000000000003</v>
      </c>
      <c r="S265" s="179">
        <v>0</v>
      </c>
      <c r="T265" s="180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81" t="s">
        <v>184</v>
      </c>
      <c r="AT265" s="181" t="s">
        <v>181</v>
      </c>
      <c r="AU265" s="181" t="s">
        <v>78</v>
      </c>
      <c r="AY265" s="17" t="s">
        <v>138</v>
      </c>
      <c r="BE265" s="182">
        <f>IF(N265="základní",J265,0)</f>
        <v>7380</v>
      </c>
      <c r="BF265" s="182">
        <f>IF(N265="snížená",J265,0)</f>
        <v>0</v>
      </c>
      <c r="BG265" s="182">
        <f>IF(N265="zákl. přenesená",J265,0)</f>
        <v>0</v>
      </c>
      <c r="BH265" s="182">
        <f>IF(N265="sníž. přenesená",J265,0)</f>
        <v>0</v>
      </c>
      <c r="BI265" s="182">
        <f>IF(N265="nulová",J265,0)</f>
        <v>0</v>
      </c>
      <c r="BJ265" s="17" t="s">
        <v>74</v>
      </c>
      <c r="BK265" s="182">
        <f>ROUND(I265*H265,2)</f>
        <v>7380</v>
      </c>
      <c r="BL265" s="17" t="s">
        <v>178</v>
      </c>
      <c r="BM265" s="181" t="s">
        <v>1019</v>
      </c>
    </row>
    <row r="266" s="2" customFormat="1" ht="24.15" customHeight="1">
      <c r="A266" s="30"/>
      <c r="B266" s="170"/>
      <c r="C266" s="187" t="s">
        <v>502</v>
      </c>
      <c r="D266" s="187" t="s">
        <v>181</v>
      </c>
      <c r="E266" s="188" t="s">
        <v>1020</v>
      </c>
      <c r="F266" s="189" t="s">
        <v>1021</v>
      </c>
      <c r="G266" s="190" t="s">
        <v>219</v>
      </c>
      <c r="H266" s="191">
        <v>2</v>
      </c>
      <c r="I266" s="192">
        <v>4110</v>
      </c>
      <c r="J266" s="192">
        <f>ROUND(I266*H266,2)</f>
        <v>8220</v>
      </c>
      <c r="K266" s="189" t="s">
        <v>145</v>
      </c>
      <c r="L266" s="193"/>
      <c r="M266" s="194" t="s">
        <v>1</v>
      </c>
      <c r="N266" s="195" t="s">
        <v>35</v>
      </c>
      <c r="O266" s="179">
        <v>0</v>
      </c>
      <c r="P266" s="179">
        <f>O266*H266</f>
        <v>0</v>
      </c>
      <c r="Q266" s="179">
        <v>0.032340000000000001</v>
      </c>
      <c r="R266" s="179">
        <f>Q266*H266</f>
        <v>0.064680000000000001</v>
      </c>
      <c r="S266" s="179">
        <v>0</v>
      </c>
      <c r="T266" s="180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81" t="s">
        <v>184</v>
      </c>
      <c r="AT266" s="181" t="s">
        <v>181</v>
      </c>
      <c r="AU266" s="181" t="s">
        <v>78</v>
      </c>
      <c r="AY266" s="17" t="s">
        <v>138</v>
      </c>
      <c r="BE266" s="182">
        <f>IF(N266="základní",J266,0)</f>
        <v>8220</v>
      </c>
      <c r="BF266" s="182">
        <f>IF(N266="snížená",J266,0)</f>
        <v>0</v>
      </c>
      <c r="BG266" s="182">
        <f>IF(N266="zákl. přenesená",J266,0)</f>
        <v>0</v>
      </c>
      <c r="BH266" s="182">
        <f>IF(N266="sníž. přenesená",J266,0)</f>
        <v>0</v>
      </c>
      <c r="BI266" s="182">
        <f>IF(N266="nulová",J266,0)</f>
        <v>0</v>
      </c>
      <c r="BJ266" s="17" t="s">
        <v>74</v>
      </c>
      <c r="BK266" s="182">
        <f>ROUND(I266*H266,2)</f>
        <v>8220</v>
      </c>
      <c r="BL266" s="17" t="s">
        <v>178</v>
      </c>
      <c r="BM266" s="181" t="s">
        <v>1022</v>
      </c>
    </row>
    <row r="267" s="2" customFormat="1" ht="24.15" customHeight="1">
      <c r="A267" s="30"/>
      <c r="B267" s="170"/>
      <c r="C267" s="187" t="s">
        <v>506</v>
      </c>
      <c r="D267" s="187" t="s">
        <v>181</v>
      </c>
      <c r="E267" s="188" t="s">
        <v>1023</v>
      </c>
      <c r="F267" s="189" t="s">
        <v>1024</v>
      </c>
      <c r="G267" s="190" t="s">
        <v>219</v>
      </c>
      <c r="H267" s="191">
        <v>1</v>
      </c>
      <c r="I267" s="192">
        <v>4540</v>
      </c>
      <c r="J267" s="192">
        <f>ROUND(I267*H267,2)</f>
        <v>4540</v>
      </c>
      <c r="K267" s="189" t="s">
        <v>145</v>
      </c>
      <c r="L267" s="193"/>
      <c r="M267" s="194" t="s">
        <v>1</v>
      </c>
      <c r="N267" s="195" t="s">
        <v>35</v>
      </c>
      <c r="O267" s="179">
        <v>0</v>
      </c>
      <c r="P267" s="179">
        <f>O267*H267</f>
        <v>0</v>
      </c>
      <c r="Q267" s="179">
        <v>0.03773</v>
      </c>
      <c r="R267" s="179">
        <f>Q267*H267</f>
        <v>0.03773</v>
      </c>
      <c r="S267" s="179">
        <v>0</v>
      </c>
      <c r="T267" s="180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81" t="s">
        <v>184</v>
      </c>
      <c r="AT267" s="181" t="s">
        <v>181</v>
      </c>
      <c r="AU267" s="181" t="s">
        <v>78</v>
      </c>
      <c r="AY267" s="17" t="s">
        <v>138</v>
      </c>
      <c r="BE267" s="182">
        <f>IF(N267="základní",J267,0)</f>
        <v>4540</v>
      </c>
      <c r="BF267" s="182">
        <f>IF(N267="snížená",J267,0)</f>
        <v>0</v>
      </c>
      <c r="BG267" s="182">
        <f>IF(N267="zákl. přenesená",J267,0)</f>
        <v>0</v>
      </c>
      <c r="BH267" s="182">
        <f>IF(N267="sníž. přenesená",J267,0)</f>
        <v>0</v>
      </c>
      <c r="BI267" s="182">
        <f>IF(N267="nulová",J267,0)</f>
        <v>0</v>
      </c>
      <c r="BJ267" s="17" t="s">
        <v>74</v>
      </c>
      <c r="BK267" s="182">
        <f>ROUND(I267*H267,2)</f>
        <v>4540</v>
      </c>
      <c r="BL267" s="17" t="s">
        <v>178</v>
      </c>
      <c r="BM267" s="181" t="s">
        <v>1025</v>
      </c>
    </row>
    <row r="268" s="2" customFormat="1" ht="24.15" customHeight="1">
      <c r="A268" s="30"/>
      <c r="B268" s="170"/>
      <c r="C268" s="187" t="s">
        <v>510</v>
      </c>
      <c r="D268" s="187" t="s">
        <v>181</v>
      </c>
      <c r="E268" s="188" t="s">
        <v>1026</v>
      </c>
      <c r="F268" s="189" t="s">
        <v>1027</v>
      </c>
      <c r="G268" s="190" t="s">
        <v>219</v>
      </c>
      <c r="H268" s="191">
        <v>1</v>
      </c>
      <c r="I268" s="192">
        <v>4960</v>
      </c>
      <c r="J268" s="192">
        <f>ROUND(I268*H268,2)</f>
        <v>4960</v>
      </c>
      <c r="K268" s="189" t="s">
        <v>145</v>
      </c>
      <c r="L268" s="193"/>
      <c r="M268" s="194" t="s">
        <v>1</v>
      </c>
      <c r="N268" s="195" t="s">
        <v>35</v>
      </c>
      <c r="O268" s="179">
        <v>0</v>
      </c>
      <c r="P268" s="179">
        <f>O268*H268</f>
        <v>0</v>
      </c>
      <c r="Q268" s="179">
        <v>0.043119999999999999</v>
      </c>
      <c r="R268" s="179">
        <f>Q268*H268</f>
        <v>0.043119999999999999</v>
      </c>
      <c r="S268" s="179">
        <v>0</v>
      </c>
      <c r="T268" s="180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81" t="s">
        <v>184</v>
      </c>
      <c r="AT268" s="181" t="s">
        <v>181</v>
      </c>
      <c r="AU268" s="181" t="s">
        <v>78</v>
      </c>
      <c r="AY268" s="17" t="s">
        <v>138</v>
      </c>
      <c r="BE268" s="182">
        <f>IF(N268="základní",J268,0)</f>
        <v>4960</v>
      </c>
      <c r="BF268" s="182">
        <f>IF(N268="snížená",J268,0)</f>
        <v>0</v>
      </c>
      <c r="BG268" s="182">
        <f>IF(N268="zákl. přenesená",J268,0)</f>
        <v>0</v>
      </c>
      <c r="BH268" s="182">
        <f>IF(N268="sníž. přenesená",J268,0)</f>
        <v>0</v>
      </c>
      <c r="BI268" s="182">
        <f>IF(N268="nulová",J268,0)</f>
        <v>0</v>
      </c>
      <c r="BJ268" s="17" t="s">
        <v>74</v>
      </c>
      <c r="BK268" s="182">
        <f>ROUND(I268*H268,2)</f>
        <v>4960</v>
      </c>
      <c r="BL268" s="17" t="s">
        <v>178</v>
      </c>
      <c r="BM268" s="181" t="s">
        <v>1028</v>
      </c>
    </row>
    <row r="269" s="2" customFormat="1" ht="24.15" customHeight="1">
      <c r="A269" s="30"/>
      <c r="B269" s="170"/>
      <c r="C269" s="187" t="s">
        <v>514</v>
      </c>
      <c r="D269" s="187" t="s">
        <v>181</v>
      </c>
      <c r="E269" s="188" t="s">
        <v>1029</v>
      </c>
      <c r="F269" s="189" t="s">
        <v>1030</v>
      </c>
      <c r="G269" s="190" t="s">
        <v>219</v>
      </c>
      <c r="H269" s="191">
        <v>1</v>
      </c>
      <c r="I269" s="192">
        <v>5820</v>
      </c>
      <c r="J269" s="192">
        <f>ROUND(I269*H269,2)</f>
        <v>5820</v>
      </c>
      <c r="K269" s="189" t="s">
        <v>145</v>
      </c>
      <c r="L269" s="193"/>
      <c r="M269" s="194" t="s">
        <v>1</v>
      </c>
      <c r="N269" s="195" t="s">
        <v>35</v>
      </c>
      <c r="O269" s="179">
        <v>0</v>
      </c>
      <c r="P269" s="179">
        <f>O269*H269</f>
        <v>0</v>
      </c>
      <c r="Q269" s="179">
        <v>0.053900000000000003</v>
      </c>
      <c r="R269" s="179">
        <f>Q269*H269</f>
        <v>0.053900000000000003</v>
      </c>
      <c r="S269" s="179">
        <v>0</v>
      </c>
      <c r="T269" s="180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81" t="s">
        <v>184</v>
      </c>
      <c r="AT269" s="181" t="s">
        <v>181</v>
      </c>
      <c r="AU269" s="181" t="s">
        <v>78</v>
      </c>
      <c r="AY269" s="17" t="s">
        <v>138</v>
      </c>
      <c r="BE269" s="182">
        <f>IF(N269="základní",J269,0)</f>
        <v>5820</v>
      </c>
      <c r="BF269" s="182">
        <f>IF(N269="snížená",J269,0)</f>
        <v>0</v>
      </c>
      <c r="BG269" s="182">
        <f>IF(N269="zákl. přenesená",J269,0)</f>
        <v>0</v>
      </c>
      <c r="BH269" s="182">
        <f>IF(N269="sníž. přenesená",J269,0)</f>
        <v>0</v>
      </c>
      <c r="BI269" s="182">
        <f>IF(N269="nulová",J269,0)</f>
        <v>0</v>
      </c>
      <c r="BJ269" s="17" t="s">
        <v>74</v>
      </c>
      <c r="BK269" s="182">
        <f>ROUND(I269*H269,2)</f>
        <v>5820</v>
      </c>
      <c r="BL269" s="17" t="s">
        <v>178</v>
      </c>
      <c r="BM269" s="181" t="s">
        <v>1031</v>
      </c>
    </row>
    <row r="270" s="2" customFormat="1" ht="24.15" customHeight="1">
      <c r="A270" s="30"/>
      <c r="B270" s="170"/>
      <c r="C270" s="171" t="s">
        <v>518</v>
      </c>
      <c r="D270" s="171" t="s">
        <v>141</v>
      </c>
      <c r="E270" s="172" t="s">
        <v>1032</v>
      </c>
      <c r="F270" s="173" t="s">
        <v>1033</v>
      </c>
      <c r="G270" s="174" t="s">
        <v>219</v>
      </c>
      <c r="H270" s="175">
        <v>6</v>
      </c>
      <c r="I270" s="176">
        <v>480</v>
      </c>
      <c r="J270" s="176">
        <f>ROUND(I270*H270,2)</f>
        <v>2880</v>
      </c>
      <c r="K270" s="173" t="s">
        <v>145</v>
      </c>
      <c r="L270" s="31"/>
      <c r="M270" s="177" t="s">
        <v>1</v>
      </c>
      <c r="N270" s="178" t="s">
        <v>35</v>
      </c>
      <c r="O270" s="179">
        <v>0.997</v>
      </c>
      <c r="P270" s="179">
        <f>O270*H270</f>
        <v>5.9820000000000002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81" t="s">
        <v>178</v>
      </c>
      <c r="AT270" s="181" t="s">
        <v>141</v>
      </c>
      <c r="AU270" s="181" t="s">
        <v>78</v>
      </c>
      <c r="AY270" s="17" t="s">
        <v>138</v>
      </c>
      <c r="BE270" s="182">
        <f>IF(N270="základní",J270,0)</f>
        <v>2880</v>
      </c>
      <c r="BF270" s="182">
        <f>IF(N270="snížená",J270,0)</f>
        <v>0</v>
      </c>
      <c r="BG270" s="182">
        <f>IF(N270="zákl. přenesená",J270,0)</f>
        <v>0</v>
      </c>
      <c r="BH270" s="182">
        <f>IF(N270="sníž. přenesená",J270,0)</f>
        <v>0</v>
      </c>
      <c r="BI270" s="182">
        <f>IF(N270="nulová",J270,0)</f>
        <v>0</v>
      </c>
      <c r="BJ270" s="17" t="s">
        <v>74</v>
      </c>
      <c r="BK270" s="182">
        <f>ROUND(I270*H270,2)</f>
        <v>2880</v>
      </c>
      <c r="BL270" s="17" t="s">
        <v>178</v>
      </c>
      <c r="BM270" s="181" t="s">
        <v>1034</v>
      </c>
    </row>
    <row r="271" s="2" customFormat="1" ht="24.15" customHeight="1">
      <c r="A271" s="30"/>
      <c r="B271" s="170"/>
      <c r="C271" s="187" t="s">
        <v>524</v>
      </c>
      <c r="D271" s="187" t="s">
        <v>181</v>
      </c>
      <c r="E271" s="188" t="s">
        <v>1035</v>
      </c>
      <c r="F271" s="189" t="s">
        <v>1036</v>
      </c>
      <c r="G271" s="190" t="s">
        <v>219</v>
      </c>
      <c r="H271" s="191">
        <v>4</v>
      </c>
      <c r="I271" s="192">
        <v>4570</v>
      </c>
      <c r="J271" s="192">
        <f>ROUND(I271*H271,2)</f>
        <v>18280</v>
      </c>
      <c r="K271" s="189" t="s">
        <v>145</v>
      </c>
      <c r="L271" s="193"/>
      <c r="M271" s="194" t="s">
        <v>1</v>
      </c>
      <c r="N271" s="195" t="s">
        <v>35</v>
      </c>
      <c r="O271" s="179">
        <v>0</v>
      </c>
      <c r="P271" s="179">
        <f>O271*H271</f>
        <v>0</v>
      </c>
      <c r="Q271" s="179">
        <v>0.039120000000000002</v>
      </c>
      <c r="R271" s="179">
        <f>Q271*H271</f>
        <v>0.15648000000000001</v>
      </c>
      <c r="S271" s="179">
        <v>0</v>
      </c>
      <c r="T271" s="180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81" t="s">
        <v>184</v>
      </c>
      <c r="AT271" s="181" t="s">
        <v>181</v>
      </c>
      <c r="AU271" s="181" t="s">
        <v>78</v>
      </c>
      <c r="AY271" s="17" t="s">
        <v>138</v>
      </c>
      <c r="BE271" s="182">
        <f>IF(N271="základní",J271,0)</f>
        <v>18280</v>
      </c>
      <c r="BF271" s="182">
        <f>IF(N271="snížená",J271,0)</f>
        <v>0</v>
      </c>
      <c r="BG271" s="182">
        <f>IF(N271="zákl. přenesená",J271,0)</f>
        <v>0</v>
      </c>
      <c r="BH271" s="182">
        <f>IF(N271="sníž. přenesená",J271,0)</f>
        <v>0</v>
      </c>
      <c r="BI271" s="182">
        <f>IF(N271="nulová",J271,0)</f>
        <v>0</v>
      </c>
      <c r="BJ271" s="17" t="s">
        <v>74</v>
      </c>
      <c r="BK271" s="182">
        <f>ROUND(I271*H271,2)</f>
        <v>18280</v>
      </c>
      <c r="BL271" s="17" t="s">
        <v>178</v>
      </c>
      <c r="BM271" s="181" t="s">
        <v>1037</v>
      </c>
    </row>
    <row r="272" s="2" customFormat="1" ht="24.15" customHeight="1">
      <c r="A272" s="30"/>
      <c r="B272" s="170"/>
      <c r="C272" s="187" t="s">
        <v>528</v>
      </c>
      <c r="D272" s="187" t="s">
        <v>181</v>
      </c>
      <c r="E272" s="188" t="s">
        <v>1038</v>
      </c>
      <c r="F272" s="189" t="s">
        <v>1039</v>
      </c>
      <c r="G272" s="190" t="s">
        <v>219</v>
      </c>
      <c r="H272" s="191">
        <v>2</v>
      </c>
      <c r="I272" s="192">
        <v>5110</v>
      </c>
      <c r="J272" s="192">
        <f>ROUND(I272*H272,2)</f>
        <v>10220</v>
      </c>
      <c r="K272" s="189" t="s">
        <v>145</v>
      </c>
      <c r="L272" s="193"/>
      <c r="M272" s="194" t="s">
        <v>1</v>
      </c>
      <c r="N272" s="195" t="s">
        <v>35</v>
      </c>
      <c r="O272" s="179">
        <v>0</v>
      </c>
      <c r="P272" s="179">
        <f>O272*H272</f>
        <v>0</v>
      </c>
      <c r="Q272" s="179">
        <v>0.04564</v>
      </c>
      <c r="R272" s="179">
        <f>Q272*H272</f>
        <v>0.09128</v>
      </c>
      <c r="S272" s="179">
        <v>0</v>
      </c>
      <c r="T272" s="180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81" t="s">
        <v>184</v>
      </c>
      <c r="AT272" s="181" t="s">
        <v>181</v>
      </c>
      <c r="AU272" s="181" t="s">
        <v>78</v>
      </c>
      <c r="AY272" s="17" t="s">
        <v>138</v>
      </c>
      <c r="BE272" s="182">
        <f>IF(N272="základní",J272,0)</f>
        <v>10220</v>
      </c>
      <c r="BF272" s="182">
        <f>IF(N272="snížená",J272,0)</f>
        <v>0</v>
      </c>
      <c r="BG272" s="182">
        <f>IF(N272="zákl. přenesená",J272,0)</f>
        <v>0</v>
      </c>
      <c r="BH272" s="182">
        <f>IF(N272="sníž. přenesená",J272,0)</f>
        <v>0</v>
      </c>
      <c r="BI272" s="182">
        <f>IF(N272="nulová",J272,0)</f>
        <v>0</v>
      </c>
      <c r="BJ272" s="17" t="s">
        <v>74</v>
      </c>
      <c r="BK272" s="182">
        <f>ROUND(I272*H272,2)</f>
        <v>10220</v>
      </c>
      <c r="BL272" s="17" t="s">
        <v>178</v>
      </c>
      <c r="BM272" s="181" t="s">
        <v>1040</v>
      </c>
    </row>
    <row r="273" s="2" customFormat="1" ht="24.15" customHeight="1">
      <c r="A273" s="30"/>
      <c r="B273" s="170"/>
      <c r="C273" s="171" t="s">
        <v>535</v>
      </c>
      <c r="D273" s="171" t="s">
        <v>141</v>
      </c>
      <c r="E273" s="172" t="s">
        <v>1041</v>
      </c>
      <c r="F273" s="173" t="s">
        <v>1042</v>
      </c>
      <c r="G273" s="174" t="s">
        <v>219</v>
      </c>
      <c r="H273" s="175">
        <v>3</v>
      </c>
      <c r="I273" s="176">
        <v>547</v>
      </c>
      <c r="J273" s="176">
        <f>ROUND(I273*H273,2)</f>
        <v>1641</v>
      </c>
      <c r="K273" s="173" t="s">
        <v>145</v>
      </c>
      <c r="L273" s="31"/>
      <c r="M273" s="177" t="s">
        <v>1</v>
      </c>
      <c r="N273" s="178" t="s">
        <v>35</v>
      </c>
      <c r="O273" s="179">
        <v>1.1279999999999999</v>
      </c>
      <c r="P273" s="179">
        <f>O273*H273</f>
        <v>3.3839999999999995</v>
      </c>
      <c r="Q273" s="179">
        <v>0</v>
      </c>
      <c r="R273" s="179">
        <f>Q273*H273</f>
        <v>0</v>
      </c>
      <c r="S273" s="179">
        <v>0</v>
      </c>
      <c r="T273" s="180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81" t="s">
        <v>178</v>
      </c>
      <c r="AT273" s="181" t="s">
        <v>141</v>
      </c>
      <c r="AU273" s="181" t="s">
        <v>78</v>
      </c>
      <c r="AY273" s="17" t="s">
        <v>138</v>
      </c>
      <c r="BE273" s="182">
        <f>IF(N273="základní",J273,0)</f>
        <v>1641</v>
      </c>
      <c r="BF273" s="182">
        <f>IF(N273="snížená",J273,0)</f>
        <v>0</v>
      </c>
      <c r="BG273" s="182">
        <f>IF(N273="zákl. přenesená",J273,0)</f>
        <v>0</v>
      </c>
      <c r="BH273" s="182">
        <f>IF(N273="sníž. přenesená",J273,0)</f>
        <v>0</v>
      </c>
      <c r="BI273" s="182">
        <f>IF(N273="nulová",J273,0)</f>
        <v>0</v>
      </c>
      <c r="BJ273" s="17" t="s">
        <v>74</v>
      </c>
      <c r="BK273" s="182">
        <f>ROUND(I273*H273,2)</f>
        <v>1641</v>
      </c>
      <c r="BL273" s="17" t="s">
        <v>178</v>
      </c>
      <c r="BM273" s="181" t="s">
        <v>1043</v>
      </c>
    </row>
    <row r="274" s="2" customFormat="1" ht="24.15" customHeight="1">
      <c r="A274" s="30"/>
      <c r="B274" s="170"/>
      <c r="C274" s="187" t="s">
        <v>541</v>
      </c>
      <c r="D274" s="187" t="s">
        <v>181</v>
      </c>
      <c r="E274" s="188" t="s">
        <v>1044</v>
      </c>
      <c r="F274" s="189" t="s">
        <v>1045</v>
      </c>
      <c r="G274" s="190" t="s">
        <v>219</v>
      </c>
      <c r="H274" s="191">
        <v>3</v>
      </c>
      <c r="I274" s="192">
        <v>5670</v>
      </c>
      <c r="J274" s="192">
        <f>ROUND(I274*H274,2)</f>
        <v>17010</v>
      </c>
      <c r="K274" s="189" t="s">
        <v>145</v>
      </c>
      <c r="L274" s="193"/>
      <c r="M274" s="194" t="s">
        <v>1</v>
      </c>
      <c r="N274" s="195" t="s">
        <v>35</v>
      </c>
      <c r="O274" s="179">
        <v>0</v>
      </c>
      <c r="P274" s="179">
        <f>O274*H274</f>
        <v>0</v>
      </c>
      <c r="Q274" s="179">
        <v>0.052159999999999998</v>
      </c>
      <c r="R274" s="179">
        <f>Q274*H274</f>
        <v>0.15648000000000001</v>
      </c>
      <c r="S274" s="179">
        <v>0</v>
      </c>
      <c r="T274" s="180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81" t="s">
        <v>184</v>
      </c>
      <c r="AT274" s="181" t="s">
        <v>181</v>
      </c>
      <c r="AU274" s="181" t="s">
        <v>78</v>
      </c>
      <c r="AY274" s="17" t="s">
        <v>138</v>
      </c>
      <c r="BE274" s="182">
        <f>IF(N274="základní",J274,0)</f>
        <v>17010</v>
      </c>
      <c r="BF274" s="182">
        <f>IF(N274="snížená",J274,0)</f>
        <v>0</v>
      </c>
      <c r="BG274" s="182">
        <f>IF(N274="zákl. přenesená",J274,0)</f>
        <v>0</v>
      </c>
      <c r="BH274" s="182">
        <f>IF(N274="sníž. přenesená",J274,0)</f>
        <v>0</v>
      </c>
      <c r="BI274" s="182">
        <f>IF(N274="nulová",J274,0)</f>
        <v>0</v>
      </c>
      <c r="BJ274" s="17" t="s">
        <v>74</v>
      </c>
      <c r="BK274" s="182">
        <f>ROUND(I274*H274,2)</f>
        <v>17010</v>
      </c>
      <c r="BL274" s="17" t="s">
        <v>178</v>
      </c>
      <c r="BM274" s="181" t="s">
        <v>1046</v>
      </c>
    </row>
    <row r="275" s="2" customFormat="1" ht="24.15" customHeight="1">
      <c r="A275" s="30"/>
      <c r="B275" s="170"/>
      <c r="C275" s="171" t="s">
        <v>547</v>
      </c>
      <c r="D275" s="171" t="s">
        <v>141</v>
      </c>
      <c r="E275" s="172" t="s">
        <v>1047</v>
      </c>
      <c r="F275" s="173" t="s">
        <v>1048</v>
      </c>
      <c r="G275" s="174" t="s">
        <v>219</v>
      </c>
      <c r="H275" s="175">
        <v>2</v>
      </c>
      <c r="I275" s="176">
        <v>638</v>
      </c>
      <c r="J275" s="176">
        <f>ROUND(I275*H275,2)</f>
        <v>1276</v>
      </c>
      <c r="K275" s="173" t="s">
        <v>145</v>
      </c>
      <c r="L275" s="31"/>
      <c r="M275" s="177" t="s">
        <v>1</v>
      </c>
      <c r="N275" s="178" t="s">
        <v>35</v>
      </c>
      <c r="O275" s="179">
        <v>1.3060000000000001</v>
      </c>
      <c r="P275" s="179">
        <f>O275*H275</f>
        <v>2.6120000000000001</v>
      </c>
      <c r="Q275" s="179">
        <v>0</v>
      </c>
      <c r="R275" s="179">
        <f>Q275*H275</f>
        <v>0</v>
      </c>
      <c r="S275" s="179">
        <v>0</v>
      </c>
      <c r="T275" s="180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81" t="s">
        <v>178</v>
      </c>
      <c r="AT275" s="181" t="s">
        <v>141</v>
      </c>
      <c r="AU275" s="181" t="s">
        <v>78</v>
      </c>
      <c r="AY275" s="17" t="s">
        <v>138</v>
      </c>
      <c r="BE275" s="182">
        <f>IF(N275="základní",J275,0)</f>
        <v>1276</v>
      </c>
      <c r="BF275" s="182">
        <f>IF(N275="snížená",J275,0)</f>
        <v>0</v>
      </c>
      <c r="BG275" s="182">
        <f>IF(N275="zákl. přenesená",J275,0)</f>
        <v>0</v>
      </c>
      <c r="BH275" s="182">
        <f>IF(N275="sníž. přenesená",J275,0)</f>
        <v>0</v>
      </c>
      <c r="BI275" s="182">
        <f>IF(N275="nulová",J275,0)</f>
        <v>0</v>
      </c>
      <c r="BJ275" s="17" t="s">
        <v>74</v>
      </c>
      <c r="BK275" s="182">
        <f>ROUND(I275*H275,2)</f>
        <v>1276</v>
      </c>
      <c r="BL275" s="17" t="s">
        <v>178</v>
      </c>
      <c r="BM275" s="181" t="s">
        <v>1049</v>
      </c>
    </row>
    <row r="276" s="2" customFormat="1" ht="24.15" customHeight="1">
      <c r="A276" s="30"/>
      <c r="B276" s="170"/>
      <c r="C276" s="187" t="s">
        <v>551</v>
      </c>
      <c r="D276" s="187" t="s">
        <v>181</v>
      </c>
      <c r="E276" s="188" t="s">
        <v>1050</v>
      </c>
      <c r="F276" s="189" t="s">
        <v>1051</v>
      </c>
      <c r="G276" s="190" t="s">
        <v>219</v>
      </c>
      <c r="H276" s="191">
        <v>2</v>
      </c>
      <c r="I276" s="192">
        <v>6750</v>
      </c>
      <c r="J276" s="192">
        <f>ROUND(I276*H276,2)</f>
        <v>13500</v>
      </c>
      <c r="K276" s="189" t="s">
        <v>145</v>
      </c>
      <c r="L276" s="193"/>
      <c r="M276" s="194" t="s">
        <v>1</v>
      </c>
      <c r="N276" s="195" t="s">
        <v>35</v>
      </c>
      <c r="O276" s="179">
        <v>0</v>
      </c>
      <c r="P276" s="179">
        <f>O276*H276</f>
        <v>0</v>
      </c>
      <c r="Q276" s="179">
        <v>0.065199999999999994</v>
      </c>
      <c r="R276" s="179">
        <f>Q276*H276</f>
        <v>0.13039999999999999</v>
      </c>
      <c r="S276" s="179">
        <v>0</v>
      </c>
      <c r="T276" s="180">
        <f>S276*H276</f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81" t="s">
        <v>184</v>
      </c>
      <c r="AT276" s="181" t="s">
        <v>181</v>
      </c>
      <c r="AU276" s="181" t="s">
        <v>78</v>
      </c>
      <c r="AY276" s="17" t="s">
        <v>138</v>
      </c>
      <c r="BE276" s="182">
        <f>IF(N276="základní",J276,0)</f>
        <v>13500</v>
      </c>
      <c r="BF276" s="182">
        <f>IF(N276="snížená",J276,0)</f>
        <v>0</v>
      </c>
      <c r="BG276" s="182">
        <f>IF(N276="zákl. přenesená",J276,0)</f>
        <v>0</v>
      </c>
      <c r="BH276" s="182">
        <f>IF(N276="sníž. přenesená",J276,0)</f>
        <v>0</v>
      </c>
      <c r="BI276" s="182">
        <f>IF(N276="nulová",J276,0)</f>
        <v>0</v>
      </c>
      <c r="BJ276" s="17" t="s">
        <v>74</v>
      </c>
      <c r="BK276" s="182">
        <f>ROUND(I276*H276,2)</f>
        <v>13500</v>
      </c>
      <c r="BL276" s="17" t="s">
        <v>178</v>
      </c>
      <c r="BM276" s="181" t="s">
        <v>1052</v>
      </c>
    </row>
    <row r="277" s="2" customFormat="1" ht="24.15" customHeight="1">
      <c r="A277" s="30"/>
      <c r="B277" s="170"/>
      <c r="C277" s="171" t="s">
        <v>555</v>
      </c>
      <c r="D277" s="171" t="s">
        <v>141</v>
      </c>
      <c r="E277" s="172" t="s">
        <v>1053</v>
      </c>
      <c r="F277" s="173" t="s">
        <v>1054</v>
      </c>
      <c r="G277" s="174" t="s">
        <v>219</v>
      </c>
      <c r="H277" s="175">
        <v>22</v>
      </c>
      <c r="I277" s="176">
        <v>535</v>
      </c>
      <c r="J277" s="176">
        <f>ROUND(I277*H277,2)</f>
        <v>11770</v>
      </c>
      <c r="K277" s="173" t="s">
        <v>145</v>
      </c>
      <c r="L277" s="31"/>
      <c r="M277" s="177" t="s">
        <v>1</v>
      </c>
      <c r="N277" s="178" t="s">
        <v>35</v>
      </c>
      <c r="O277" s="179">
        <v>1.1040000000000001</v>
      </c>
      <c r="P277" s="179">
        <f>O277*H277</f>
        <v>24.288000000000004</v>
      </c>
      <c r="Q277" s="179">
        <v>0</v>
      </c>
      <c r="R277" s="179">
        <f>Q277*H277</f>
        <v>0</v>
      </c>
      <c r="S277" s="179">
        <v>0</v>
      </c>
      <c r="T277" s="180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81" t="s">
        <v>178</v>
      </c>
      <c r="AT277" s="181" t="s">
        <v>141</v>
      </c>
      <c r="AU277" s="181" t="s">
        <v>78</v>
      </c>
      <c r="AY277" s="17" t="s">
        <v>138</v>
      </c>
      <c r="BE277" s="182">
        <f>IF(N277="základní",J277,0)</f>
        <v>11770</v>
      </c>
      <c r="BF277" s="182">
        <f>IF(N277="snížená",J277,0)</f>
        <v>0</v>
      </c>
      <c r="BG277" s="182">
        <f>IF(N277="zákl. přenesená",J277,0)</f>
        <v>0</v>
      </c>
      <c r="BH277" s="182">
        <f>IF(N277="sníž. přenesená",J277,0)</f>
        <v>0</v>
      </c>
      <c r="BI277" s="182">
        <f>IF(N277="nulová",J277,0)</f>
        <v>0</v>
      </c>
      <c r="BJ277" s="17" t="s">
        <v>74</v>
      </c>
      <c r="BK277" s="182">
        <f>ROUND(I277*H277,2)</f>
        <v>11770</v>
      </c>
      <c r="BL277" s="17" t="s">
        <v>178</v>
      </c>
      <c r="BM277" s="181" t="s">
        <v>1055</v>
      </c>
    </row>
    <row r="278" s="2" customFormat="1" ht="24.15" customHeight="1">
      <c r="A278" s="30"/>
      <c r="B278" s="170"/>
      <c r="C278" s="187" t="s">
        <v>559</v>
      </c>
      <c r="D278" s="187" t="s">
        <v>181</v>
      </c>
      <c r="E278" s="188" t="s">
        <v>1056</v>
      </c>
      <c r="F278" s="189" t="s">
        <v>1057</v>
      </c>
      <c r="G278" s="190" t="s">
        <v>219</v>
      </c>
      <c r="H278" s="191">
        <v>8</v>
      </c>
      <c r="I278" s="192">
        <v>5230</v>
      </c>
      <c r="J278" s="192">
        <f>ROUND(I278*H278,2)</f>
        <v>41840</v>
      </c>
      <c r="K278" s="189" t="s">
        <v>145</v>
      </c>
      <c r="L278" s="193"/>
      <c r="M278" s="194" t="s">
        <v>1</v>
      </c>
      <c r="N278" s="195" t="s">
        <v>35</v>
      </c>
      <c r="O278" s="179">
        <v>0</v>
      </c>
      <c r="P278" s="179">
        <f>O278*H278</f>
        <v>0</v>
      </c>
      <c r="Q278" s="179">
        <v>0.044639999999999999</v>
      </c>
      <c r="R278" s="179">
        <f>Q278*H278</f>
        <v>0.35711999999999999</v>
      </c>
      <c r="S278" s="179">
        <v>0</v>
      </c>
      <c r="T278" s="180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81" t="s">
        <v>184</v>
      </c>
      <c r="AT278" s="181" t="s">
        <v>181</v>
      </c>
      <c r="AU278" s="181" t="s">
        <v>78</v>
      </c>
      <c r="AY278" s="17" t="s">
        <v>138</v>
      </c>
      <c r="BE278" s="182">
        <f>IF(N278="základní",J278,0)</f>
        <v>41840</v>
      </c>
      <c r="BF278" s="182">
        <f>IF(N278="snížená",J278,0)</f>
        <v>0</v>
      </c>
      <c r="BG278" s="182">
        <f>IF(N278="zákl. přenesená",J278,0)</f>
        <v>0</v>
      </c>
      <c r="BH278" s="182">
        <f>IF(N278="sníž. přenesená",J278,0)</f>
        <v>0</v>
      </c>
      <c r="BI278" s="182">
        <f>IF(N278="nulová",J278,0)</f>
        <v>0</v>
      </c>
      <c r="BJ278" s="17" t="s">
        <v>74</v>
      </c>
      <c r="BK278" s="182">
        <f>ROUND(I278*H278,2)</f>
        <v>41840</v>
      </c>
      <c r="BL278" s="17" t="s">
        <v>178</v>
      </c>
      <c r="BM278" s="181" t="s">
        <v>1058</v>
      </c>
    </row>
    <row r="279" s="2" customFormat="1" ht="24.15" customHeight="1">
      <c r="A279" s="30"/>
      <c r="B279" s="170"/>
      <c r="C279" s="187" t="s">
        <v>563</v>
      </c>
      <c r="D279" s="187" t="s">
        <v>181</v>
      </c>
      <c r="E279" s="188" t="s">
        <v>1059</v>
      </c>
      <c r="F279" s="189" t="s">
        <v>1060</v>
      </c>
      <c r="G279" s="190" t="s">
        <v>219</v>
      </c>
      <c r="H279" s="191">
        <v>11</v>
      </c>
      <c r="I279" s="192">
        <v>5630</v>
      </c>
      <c r="J279" s="192">
        <f>ROUND(I279*H279,2)</f>
        <v>61930</v>
      </c>
      <c r="K279" s="189" t="s">
        <v>145</v>
      </c>
      <c r="L279" s="193"/>
      <c r="M279" s="194" t="s">
        <v>1</v>
      </c>
      <c r="N279" s="195" t="s">
        <v>35</v>
      </c>
      <c r="O279" s="179">
        <v>0</v>
      </c>
      <c r="P279" s="179">
        <f>O279*H279</f>
        <v>0</v>
      </c>
      <c r="Q279" s="179">
        <v>0.050220000000000001</v>
      </c>
      <c r="R279" s="179">
        <f>Q279*H279</f>
        <v>0.55242000000000002</v>
      </c>
      <c r="S279" s="179">
        <v>0</v>
      </c>
      <c r="T279" s="180">
        <f>S279*H279</f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81" t="s">
        <v>184</v>
      </c>
      <c r="AT279" s="181" t="s">
        <v>181</v>
      </c>
      <c r="AU279" s="181" t="s">
        <v>78</v>
      </c>
      <c r="AY279" s="17" t="s">
        <v>138</v>
      </c>
      <c r="BE279" s="182">
        <f>IF(N279="základní",J279,0)</f>
        <v>61930</v>
      </c>
      <c r="BF279" s="182">
        <f>IF(N279="snížená",J279,0)</f>
        <v>0</v>
      </c>
      <c r="BG279" s="182">
        <f>IF(N279="zákl. přenesená",J279,0)</f>
        <v>0</v>
      </c>
      <c r="BH279" s="182">
        <f>IF(N279="sníž. přenesená",J279,0)</f>
        <v>0</v>
      </c>
      <c r="BI279" s="182">
        <f>IF(N279="nulová",J279,0)</f>
        <v>0</v>
      </c>
      <c r="BJ279" s="17" t="s">
        <v>74</v>
      </c>
      <c r="BK279" s="182">
        <f>ROUND(I279*H279,2)</f>
        <v>61930</v>
      </c>
      <c r="BL279" s="17" t="s">
        <v>178</v>
      </c>
      <c r="BM279" s="181" t="s">
        <v>1061</v>
      </c>
    </row>
    <row r="280" s="2" customFormat="1" ht="24.15" customHeight="1">
      <c r="A280" s="30"/>
      <c r="B280" s="170"/>
      <c r="C280" s="187" t="s">
        <v>569</v>
      </c>
      <c r="D280" s="187" t="s">
        <v>181</v>
      </c>
      <c r="E280" s="188" t="s">
        <v>1062</v>
      </c>
      <c r="F280" s="189" t="s">
        <v>1063</v>
      </c>
      <c r="G280" s="190" t="s">
        <v>219</v>
      </c>
      <c r="H280" s="191">
        <v>1</v>
      </c>
      <c r="I280" s="192">
        <v>6030</v>
      </c>
      <c r="J280" s="192">
        <f>ROUND(I280*H280,2)</f>
        <v>6030</v>
      </c>
      <c r="K280" s="189" t="s">
        <v>145</v>
      </c>
      <c r="L280" s="193"/>
      <c r="M280" s="194" t="s">
        <v>1</v>
      </c>
      <c r="N280" s="195" t="s">
        <v>35</v>
      </c>
      <c r="O280" s="179">
        <v>0</v>
      </c>
      <c r="P280" s="179">
        <f>O280*H280</f>
        <v>0</v>
      </c>
      <c r="Q280" s="179">
        <v>0.055800000000000002</v>
      </c>
      <c r="R280" s="179">
        <f>Q280*H280</f>
        <v>0.055800000000000002</v>
      </c>
      <c r="S280" s="179">
        <v>0</v>
      </c>
      <c r="T280" s="180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81" t="s">
        <v>184</v>
      </c>
      <c r="AT280" s="181" t="s">
        <v>181</v>
      </c>
      <c r="AU280" s="181" t="s">
        <v>78</v>
      </c>
      <c r="AY280" s="17" t="s">
        <v>138</v>
      </c>
      <c r="BE280" s="182">
        <f>IF(N280="základní",J280,0)</f>
        <v>6030</v>
      </c>
      <c r="BF280" s="182">
        <f>IF(N280="snížená",J280,0)</f>
        <v>0</v>
      </c>
      <c r="BG280" s="182">
        <f>IF(N280="zákl. přenesená",J280,0)</f>
        <v>0</v>
      </c>
      <c r="BH280" s="182">
        <f>IF(N280="sníž. přenesená",J280,0)</f>
        <v>0</v>
      </c>
      <c r="BI280" s="182">
        <f>IF(N280="nulová",J280,0)</f>
        <v>0</v>
      </c>
      <c r="BJ280" s="17" t="s">
        <v>74</v>
      </c>
      <c r="BK280" s="182">
        <f>ROUND(I280*H280,2)</f>
        <v>6030</v>
      </c>
      <c r="BL280" s="17" t="s">
        <v>178</v>
      </c>
      <c r="BM280" s="181" t="s">
        <v>1064</v>
      </c>
    </row>
    <row r="281" s="2" customFormat="1" ht="24.15" customHeight="1">
      <c r="A281" s="30"/>
      <c r="B281" s="170"/>
      <c r="C281" s="187" t="s">
        <v>573</v>
      </c>
      <c r="D281" s="187" t="s">
        <v>181</v>
      </c>
      <c r="E281" s="188" t="s">
        <v>1065</v>
      </c>
      <c r="F281" s="189" t="s">
        <v>1066</v>
      </c>
      <c r="G281" s="190" t="s">
        <v>219</v>
      </c>
      <c r="H281" s="191">
        <v>2</v>
      </c>
      <c r="I281" s="192">
        <v>6410</v>
      </c>
      <c r="J281" s="192">
        <f>ROUND(I281*H281,2)</f>
        <v>12820</v>
      </c>
      <c r="K281" s="189" t="s">
        <v>145</v>
      </c>
      <c r="L281" s="193"/>
      <c r="M281" s="194" t="s">
        <v>1</v>
      </c>
      <c r="N281" s="195" t="s">
        <v>35</v>
      </c>
      <c r="O281" s="179">
        <v>0</v>
      </c>
      <c r="P281" s="179">
        <f>O281*H281</f>
        <v>0</v>
      </c>
      <c r="Q281" s="179">
        <v>0.059999999999999998</v>
      </c>
      <c r="R281" s="179">
        <f>Q281*H281</f>
        <v>0.12</v>
      </c>
      <c r="S281" s="179">
        <v>0</v>
      </c>
      <c r="T281" s="180">
        <f>S281*H281</f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81" t="s">
        <v>184</v>
      </c>
      <c r="AT281" s="181" t="s">
        <v>181</v>
      </c>
      <c r="AU281" s="181" t="s">
        <v>78</v>
      </c>
      <c r="AY281" s="17" t="s">
        <v>138</v>
      </c>
      <c r="BE281" s="182">
        <f>IF(N281="základní",J281,0)</f>
        <v>12820</v>
      </c>
      <c r="BF281" s="182">
        <f>IF(N281="snížená",J281,0)</f>
        <v>0</v>
      </c>
      <c r="BG281" s="182">
        <f>IF(N281="zákl. přenesená",J281,0)</f>
        <v>0</v>
      </c>
      <c r="BH281" s="182">
        <f>IF(N281="sníž. přenesená",J281,0)</f>
        <v>0</v>
      </c>
      <c r="BI281" s="182">
        <f>IF(N281="nulová",J281,0)</f>
        <v>0</v>
      </c>
      <c r="BJ281" s="17" t="s">
        <v>74</v>
      </c>
      <c r="BK281" s="182">
        <f>ROUND(I281*H281,2)</f>
        <v>12820</v>
      </c>
      <c r="BL281" s="17" t="s">
        <v>178</v>
      </c>
      <c r="BM281" s="181" t="s">
        <v>1067</v>
      </c>
    </row>
    <row r="282" s="2" customFormat="1" ht="24.15" customHeight="1">
      <c r="A282" s="30"/>
      <c r="B282" s="170"/>
      <c r="C282" s="187" t="s">
        <v>577</v>
      </c>
      <c r="D282" s="187" t="s">
        <v>181</v>
      </c>
      <c r="E282" s="188" t="s">
        <v>1068</v>
      </c>
      <c r="F282" s="189" t="s">
        <v>1069</v>
      </c>
      <c r="G282" s="190" t="s">
        <v>219</v>
      </c>
      <c r="H282" s="191">
        <v>1</v>
      </c>
      <c r="I282" s="192">
        <v>8630</v>
      </c>
      <c r="J282" s="192">
        <f>ROUND(I282*H282,2)</f>
        <v>8630</v>
      </c>
      <c r="K282" s="189" t="s">
        <v>145</v>
      </c>
      <c r="L282" s="193"/>
      <c r="M282" s="194" t="s">
        <v>1</v>
      </c>
      <c r="N282" s="195" t="s">
        <v>35</v>
      </c>
      <c r="O282" s="179">
        <v>0</v>
      </c>
      <c r="P282" s="179">
        <f>O282*H282</f>
        <v>0</v>
      </c>
      <c r="Q282" s="179">
        <v>0.079500000000000001</v>
      </c>
      <c r="R282" s="179">
        <f>Q282*H282</f>
        <v>0.079500000000000001</v>
      </c>
      <c r="S282" s="179">
        <v>0</v>
      </c>
      <c r="T282" s="180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81" t="s">
        <v>184</v>
      </c>
      <c r="AT282" s="181" t="s">
        <v>181</v>
      </c>
      <c r="AU282" s="181" t="s">
        <v>78</v>
      </c>
      <c r="AY282" s="17" t="s">
        <v>138</v>
      </c>
      <c r="BE282" s="182">
        <f>IF(N282="základní",J282,0)</f>
        <v>8630</v>
      </c>
      <c r="BF282" s="182">
        <f>IF(N282="snížená",J282,0)</f>
        <v>0</v>
      </c>
      <c r="BG282" s="182">
        <f>IF(N282="zákl. přenesená",J282,0)</f>
        <v>0</v>
      </c>
      <c r="BH282" s="182">
        <f>IF(N282="sníž. přenesená",J282,0)</f>
        <v>0</v>
      </c>
      <c r="BI282" s="182">
        <f>IF(N282="nulová",J282,0)</f>
        <v>0</v>
      </c>
      <c r="BJ282" s="17" t="s">
        <v>74</v>
      </c>
      <c r="BK282" s="182">
        <f>ROUND(I282*H282,2)</f>
        <v>8630</v>
      </c>
      <c r="BL282" s="17" t="s">
        <v>178</v>
      </c>
      <c r="BM282" s="181" t="s">
        <v>1070</v>
      </c>
    </row>
    <row r="283" s="2" customFormat="1" ht="24.15" customHeight="1">
      <c r="A283" s="30"/>
      <c r="B283" s="170"/>
      <c r="C283" s="171" t="s">
        <v>581</v>
      </c>
      <c r="D283" s="171" t="s">
        <v>141</v>
      </c>
      <c r="E283" s="172" t="s">
        <v>1071</v>
      </c>
      <c r="F283" s="173" t="s">
        <v>1072</v>
      </c>
      <c r="G283" s="174" t="s">
        <v>219</v>
      </c>
      <c r="H283" s="175">
        <v>5</v>
      </c>
      <c r="I283" s="176">
        <v>572</v>
      </c>
      <c r="J283" s="176">
        <f>ROUND(I283*H283,2)</f>
        <v>2860</v>
      </c>
      <c r="K283" s="173" t="s">
        <v>145</v>
      </c>
      <c r="L283" s="31"/>
      <c r="M283" s="177" t="s">
        <v>1</v>
      </c>
      <c r="N283" s="178" t="s">
        <v>35</v>
      </c>
      <c r="O283" s="179">
        <v>1.1770000000000001</v>
      </c>
      <c r="P283" s="179">
        <f>O283*H283</f>
        <v>5.8849999999999998</v>
      </c>
      <c r="Q283" s="179">
        <v>0</v>
      </c>
      <c r="R283" s="179">
        <f>Q283*H283</f>
        <v>0</v>
      </c>
      <c r="S283" s="179">
        <v>0</v>
      </c>
      <c r="T283" s="180">
        <f>S283*H283</f>
        <v>0</v>
      </c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181" t="s">
        <v>178</v>
      </c>
      <c r="AT283" s="181" t="s">
        <v>141</v>
      </c>
      <c r="AU283" s="181" t="s">
        <v>78</v>
      </c>
      <c r="AY283" s="17" t="s">
        <v>138</v>
      </c>
      <c r="BE283" s="182">
        <f>IF(N283="základní",J283,0)</f>
        <v>2860</v>
      </c>
      <c r="BF283" s="182">
        <f>IF(N283="snížená",J283,0)</f>
        <v>0</v>
      </c>
      <c r="BG283" s="182">
        <f>IF(N283="zákl. přenesená",J283,0)</f>
        <v>0</v>
      </c>
      <c r="BH283" s="182">
        <f>IF(N283="sníž. přenesená",J283,0)</f>
        <v>0</v>
      </c>
      <c r="BI283" s="182">
        <f>IF(N283="nulová",J283,0)</f>
        <v>0</v>
      </c>
      <c r="BJ283" s="17" t="s">
        <v>74</v>
      </c>
      <c r="BK283" s="182">
        <f>ROUND(I283*H283,2)</f>
        <v>2860</v>
      </c>
      <c r="BL283" s="17" t="s">
        <v>178</v>
      </c>
      <c r="BM283" s="181" t="s">
        <v>1073</v>
      </c>
    </row>
    <row r="284" s="2" customFormat="1" ht="24.15" customHeight="1">
      <c r="A284" s="30"/>
      <c r="B284" s="170"/>
      <c r="C284" s="187" t="s">
        <v>585</v>
      </c>
      <c r="D284" s="187" t="s">
        <v>181</v>
      </c>
      <c r="E284" s="188" t="s">
        <v>1074</v>
      </c>
      <c r="F284" s="189" t="s">
        <v>1075</v>
      </c>
      <c r="G284" s="190" t="s">
        <v>219</v>
      </c>
      <c r="H284" s="191">
        <v>4</v>
      </c>
      <c r="I284" s="192">
        <v>6820</v>
      </c>
      <c r="J284" s="192">
        <f>ROUND(I284*H284,2)</f>
        <v>27280</v>
      </c>
      <c r="K284" s="189" t="s">
        <v>145</v>
      </c>
      <c r="L284" s="193"/>
      <c r="M284" s="194" t="s">
        <v>1</v>
      </c>
      <c r="N284" s="195" t="s">
        <v>35</v>
      </c>
      <c r="O284" s="179">
        <v>0</v>
      </c>
      <c r="P284" s="179">
        <f>O284*H284</f>
        <v>0</v>
      </c>
      <c r="Q284" s="179">
        <v>0.066960000000000006</v>
      </c>
      <c r="R284" s="179">
        <f>Q284*H284</f>
        <v>0.26784000000000002</v>
      </c>
      <c r="S284" s="179">
        <v>0</v>
      </c>
      <c r="T284" s="180">
        <f>S284*H284</f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181" t="s">
        <v>184</v>
      </c>
      <c r="AT284" s="181" t="s">
        <v>181</v>
      </c>
      <c r="AU284" s="181" t="s">
        <v>78</v>
      </c>
      <c r="AY284" s="17" t="s">
        <v>138</v>
      </c>
      <c r="BE284" s="182">
        <f>IF(N284="základní",J284,0)</f>
        <v>27280</v>
      </c>
      <c r="BF284" s="182">
        <f>IF(N284="snížená",J284,0)</f>
        <v>0</v>
      </c>
      <c r="BG284" s="182">
        <f>IF(N284="zákl. přenesená",J284,0)</f>
        <v>0</v>
      </c>
      <c r="BH284" s="182">
        <f>IF(N284="sníž. přenesená",J284,0)</f>
        <v>0</v>
      </c>
      <c r="BI284" s="182">
        <f>IF(N284="nulová",J284,0)</f>
        <v>0</v>
      </c>
      <c r="BJ284" s="17" t="s">
        <v>74</v>
      </c>
      <c r="BK284" s="182">
        <f>ROUND(I284*H284,2)</f>
        <v>27280</v>
      </c>
      <c r="BL284" s="17" t="s">
        <v>178</v>
      </c>
      <c r="BM284" s="181" t="s">
        <v>1076</v>
      </c>
    </row>
    <row r="285" s="2" customFormat="1" ht="24.15" customHeight="1">
      <c r="A285" s="30"/>
      <c r="B285" s="170"/>
      <c r="C285" s="187" t="s">
        <v>589</v>
      </c>
      <c r="D285" s="187" t="s">
        <v>181</v>
      </c>
      <c r="E285" s="188" t="s">
        <v>1077</v>
      </c>
      <c r="F285" s="189" t="s">
        <v>1078</v>
      </c>
      <c r="G285" s="190" t="s">
        <v>219</v>
      </c>
      <c r="H285" s="191">
        <v>1</v>
      </c>
      <c r="I285" s="192">
        <v>7610</v>
      </c>
      <c r="J285" s="192">
        <f>ROUND(I285*H285,2)</f>
        <v>7610</v>
      </c>
      <c r="K285" s="189" t="s">
        <v>145</v>
      </c>
      <c r="L285" s="193"/>
      <c r="M285" s="194" t="s">
        <v>1</v>
      </c>
      <c r="N285" s="195" t="s">
        <v>35</v>
      </c>
      <c r="O285" s="179">
        <v>0</v>
      </c>
      <c r="P285" s="179">
        <f>O285*H285</f>
        <v>0</v>
      </c>
      <c r="Q285" s="179">
        <v>0.078119999999999995</v>
      </c>
      <c r="R285" s="179">
        <f>Q285*H285</f>
        <v>0.078119999999999995</v>
      </c>
      <c r="S285" s="179">
        <v>0</v>
      </c>
      <c r="T285" s="180">
        <f>S285*H285</f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181" t="s">
        <v>184</v>
      </c>
      <c r="AT285" s="181" t="s">
        <v>181</v>
      </c>
      <c r="AU285" s="181" t="s">
        <v>78</v>
      </c>
      <c r="AY285" s="17" t="s">
        <v>138</v>
      </c>
      <c r="BE285" s="182">
        <f>IF(N285="základní",J285,0)</f>
        <v>7610</v>
      </c>
      <c r="BF285" s="182">
        <f>IF(N285="snížená",J285,0)</f>
        <v>0</v>
      </c>
      <c r="BG285" s="182">
        <f>IF(N285="zákl. přenesená",J285,0)</f>
        <v>0</v>
      </c>
      <c r="BH285" s="182">
        <f>IF(N285="sníž. přenesená",J285,0)</f>
        <v>0</v>
      </c>
      <c r="BI285" s="182">
        <f>IF(N285="nulová",J285,0)</f>
        <v>0</v>
      </c>
      <c r="BJ285" s="17" t="s">
        <v>74</v>
      </c>
      <c r="BK285" s="182">
        <f>ROUND(I285*H285,2)</f>
        <v>7610</v>
      </c>
      <c r="BL285" s="17" t="s">
        <v>178</v>
      </c>
      <c r="BM285" s="181" t="s">
        <v>1079</v>
      </c>
    </row>
    <row r="286" s="2" customFormat="1" ht="24.15" customHeight="1">
      <c r="A286" s="30"/>
      <c r="B286" s="170"/>
      <c r="C286" s="171" t="s">
        <v>593</v>
      </c>
      <c r="D286" s="171" t="s">
        <v>141</v>
      </c>
      <c r="E286" s="172" t="s">
        <v>1080</v>
      </c>
      <c r="F286" s="173" t="s">
        <v>1081</v>
      </c>
      <c r="G286" s="174" t="s">
        <v>1082</v>
      </c>
      <c r="H286" s="175">
        <v>6</v>
      </c>
      <c r="I286" s="176">
        <v>252</v>
      </c>
      <c r="J286" s="176">
        <f>ROUND(I286*H286,2)</f>
        <v>1512</v>
      </c>
      <c r="K286" s="173" t="s">
        <v>1</v>
      </c>
      <c r="L286" s="31"/>
      <c r="M286" s="177" t="s">
        <v>1</v>
      </c>
      <c r="N286" s="178" t="s">
        <v>35</v>
      </c>
      <c r="O286" s="179">
        <v>0</v>
      </c>
      <c r="P286" s="179">
        <f>O286*H286</f>
        <v>0</v>
      </c>
      <c r="Q286" s="179">
        <v>0</v>
      </c>
      <c r="R286" s="179">
        <f>Q286*H286</f>
        <v>0</v>
      </c>
      <c r="S286" s="179">
        <v>0</v>
      </c>
      <c r="T286" s="180">
        <f>S286*H286</f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81" t="s">
        <v>178</v>
      </c>
      <c r="AT286" s="181" t="s">
        <v>141</v>
      </c>
      <c r="AU286" s="181" t="s">
        <v>78</v>
      </c>
      <c r="AY286" s="17" t="s">
        <v>138</v>
      </c>
      <c r="BE286" s="182">
        <f>IF(N286="základní",J286,0)</f>
        <v>1512</v>
      </c>
      <c r="BF286" s="182">
        <f>IF(N286="snížená",J286,0)</f>
        <v>0</v>
      </c>
      <c r="BG286" s="182">
        <f>IF(N286="zákl. přenesená",J286,0)</f>
        <v>0</v>
      </c>
      <c r="BH286" s="182">
        <f>IF(N286="sníž. přenesená",J286,0)</f>
        <v>0</v>
      </c>
      <c r="BI286" s="182">
        <f>IF(N286="nulová",J286,0)</f>
        <v>0</v>
      </c>
      <c r="BJ286" s="17" t="s">
        <v>74</v>
      </c>
      <c r="BK286" s="182">
        <f>ROUND(I286*H286,2)</f>
        <v>1512</v>
      </c>
      <c r="BL286" s="17" t="s">
        <v>178</v>
      </c>
      <c r="BM286" s="181" t="s">
        <v>1083</v>
      </c>
    </row>
    <row r="287" s="2" customFormat="1" ht="24.15" customHeight="1">
      <c r="A287" s="30"/>
      <c r="B287" s="170"/>
      <c r="C287" s="171" t="s">
        <v>597</v>
      </c>
      <c r="D287" s="171" t="s">
        <v>141</v>
      </c>
      <c r="E287" s="172" t="s">
        <v>1084</v>
      </c>
      <c r="F287" s="173" t="s">
        <v>1085</v>
      </c>
      <c r="G287" s="174" t="s">
        <v>1082</v>
      </c>
      <c r="H287" s="175">
        <v>104</v>
      </c>
      <c r="I287" s="176">
        <v>255</v>
      </c>
      <c r="J287" s="176">
        <f>ROUND(I287*H287,2)</f>
        <v>26520</v>
      </c>
      <c r="K287" s="173" t="s">
        <v>1</v>
      </c>
      <c r="L287" s="31"/>
      <c r="M287" s="177" t="s">
        <v>1</v>
      </c>
      <c r="N287" s="178" t="s">
        <v>35</v>
      </c>
      <c r="O287" s="179">
        <v>0</v>
      </c>
      <c r="P287" s="179">
        <f>O287*H287</f>
        <v>0</v>
      </c>
      <c r="Q287" s="179">
        <v>0</v>
      </c>
      <c r="R287" s="179">
        <f>Q287*H287</f>
        <v>0</v>
      </c>
      <c r="S287" s="179">
        <v>0</v>
      </c>
      <c r="T287" s="180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81" t="s">
        <v>178</v>
      </c>
      <c r="AT287" s="181" t="s">
        <v>141</v>
      </c>
      <c r="AU287" s="181" t="s">
        <v>78</v>
      </c>
      <c r="AY287" s="17" t="s">
        <v>138</v>
      </c>
      <c r="BE287" s="182">
        <f>IF(N287="základní",J287,0)</f>
        <v>26520</v>
      </c>
      <c r="BF287" s="182">
        <f>IF(N287="snížená",J287,0)</f>
        <v>0</v>
      </c>
      <c r="BG287" s="182">
        <f>IF(N287="zákl. přenesená",J287,0)</f>
        <v>0</v>
      </c>
      <c r="BH287" s="182">
        <f>IF(N287="sníž. přenesená",J287,0)</f>
        <v>0</v>
      </c>
      <c r="BI287" s="182">
        <f>IF(N287="nulová",J287,0)</f>
        <v>0</v>
      </c>
      <c r="BJ287" s="17" t="s">
        <v>74</v>
      </c>
      <c r="BK287" s="182">
        <f>ROUND(I287*H287,2)</f>
        <v>26520</v>
      </c>
      <c r="BL287" s="17" t="s">
        <v>178</v>
      </c>
      <c r="BM287" s="181" t="s">
        <v>1086</v>
      </c>
    </row>
    <row r="288" s="2" customFormat="1" ht="24.15" customHeight="1">
      <c r="A288" s="30"/>
      <c r="B288" s="170"/>
      <c r="C288" s="171" t="s">
        <v>601</v>
      </c>
      <c r="D288" s="171" t="s">
        <v>141</v>
      </c>
      <c r="E288" s="172" t="s">
        <v>1087</v>
      </c>
      <c r="F288" s="173" t="s">
        <v>1088</v>
      </c>
      <c r="G288" s="174" t="s">
        <v>1082</v>
      </c>
      <c r="H288" s="175">
        <v>8</v>
      </c>
      <c r="I288" s="176">
        <v>306.5</v>
      </c>
      <c r="J288" s="176">
        <f>ROUND(I288*H288,2)</f>
        <v>2452</v>
      </c>
      <c r="K288" s="173" t="s">
        <v>1</v>
      </c>
      <c r="L288" s="31"/>
      <c r="M288" s="177" t="s">
        <v>1</v>
      </c>
      <c r="N288" s="178" t="s">
        <v>35</v>
      </c>
      <c r="O288" s="179">
        <v>0</v>
      </c>
      <c r="P288" s="179">
        <f>O288*H288</f>
        <v>0</v>
      </c>
      <c r="Q288" s="179">
        <v>0</v>
      </c>
      <c r="R288" s="179">
        <f>Q288*H288</f>
        <v>0</v>
      </c>
      <c r="S288" s="179">
        <v>0</v>
      </c>
      <c r="T288" s="180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81" t="s">
        <v>178</v>
      </c>
      <c r="AT288" s="181" t="s">
        <v>141</v>
      </c>
      <c r="AU288" s="181" t="s">
        <v>78</v>
      </c>
      <c r="AY288" s="17" t="s">
        <v>138</v>
      </c>
      <c r="BE288" s="182">
        <f>IF(N288="základní",J288,0)</f>
        <v>2452</v>
      </c>
      <c r="BF288" s="182">
        <f>IF(N288="snížená",J288,0)</f>
        <v>0</v>
      </c>
      <c r="BG288" s="182">
        <f>IF(N288="zákl. přenesená",J288,0)</f>
        <v>0</v>
      </c>
      <c r="BH288" s="182">
        <f>IF(N288="sníž. přenesená",J288,0)</f>
        <v>0</v>
      </c>
      <c r="BI288" s="182">
        <f>IF(N288="nulová",J288,0)</f>
        <v>0</v>
      </c>
      <c r="BJ288" s="17" t="s">
        <v>74</v>
      </c>
      <c r="BK288" s="182">
        <f>ROUND(I288*H288,2)</f>
        <v>2452</v>
      </c>
      <c r="BL288" s="17" t="s">
        <v>178</v>
      </c>
      <c r="BM288" s="181" t="s">
        <v>1089</v>
      </c>
    </row>
    <row r="289" s="2" customFormat="1" ht="24.15" customHeight="1">
      <c r="A289" s="30"/>
      <c r="B289" s="170"/>
      <c r="C289" s="171" t="s">
        <v>605</v>
      </c>
      <c r="D289" s="171" t="s">
        <v>141</v>
      </c>
      <c r="E289" s="172" t="s">
        <v>1090</v>
      </c>
      <c r="F289" s="173" t="s">
        <v>1091</v>
      </c>
      <c r="G289" s="174" t="s">
        <v>219</v>
      </c>
      <c r="H289" s="175">
        <v>208</v>
      </c>
      <c r="I289" s="176">
        <v>15.6</v>
      </c>
      <c r="J289" s="176">
        <f>ROUND(I289*H289,2)</f>
        <v>3244.8000000000002</v>
      </c>
      <c r="K289" s="173" t="s">
        <v>145</v>
      </c>
      <c r="L289" s="31"/>
      <c r="M289" s="177" t="s">
        <v>1</v>
      </c>
      <c r="N289" s="178" t="s">
        <v>35</v>
      </c>
      <c r="O289" s="179">
        <v>0.029000000000000001</v>
      </c>
      <c r="P289" s="179">
        <f>O289*H289</f>
        <v>6.032</v>
      </c>
      <c r="Q289" s="179">
        <v>1.0000000000000001E-05</v>
      </c>
      <c r="R289" s="179">
        <f>Q289*H289</f>
        <v>0.0020800000000000003</v>
      </c>
      <c r="S289" s="179">
        <v>0.00075000000000000002</v>
      </c>
      <c r="T289" s="180">
        <f>S289*H289</f>
        <v>0.156</v>
      </c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R289" s="181" t="s">
        <v>178</v>
      </c>
      <c r="AT289" s="181" t="s">
        <v>141</v>
      </c>
      <c r="AU289" s="181" t="s">
        <v>78</v>
      </c>
      <c r="AY289" s="17" t="s">
        <v>138</v>
      </c>
      <c r="BE289" s="182">
        <f>IF(N289="základní",J289,0)</f>
        <v>3244.8000000000002</v>
      </c>
      <c r="BF289" s="182">
        <f>IF(N289="snížená",J289,0)</f>
        <v>0</v>
      </c>
      <c r="BG289" s="182">
        <f>IF(N289="zákl. přenesená",J289,0)</f>
        <v>0</v>
      </c>
      <c r="BH289" s="182">
        <f>IF(N289="sníž. přenesená",J289,0)</f>
        <v>0</v>
      </c>
      <c r="BI289" s="182">
        <f>IF(N289="nulová",J289,0)</f>
        <v>0</v>
      </c>
      <c r="BJ289" s="17" t="s">
        <v>74</v>
      </c>
      <c r="BK289" s="182">
        <f>ROUND(I289*H289,2)</f>
        <v>3244.8000000000002</v>
      </c>
      <c r="BL289" s="17" t="s">
        <v>178</v>
      </c>
      <c r="BM289" s="181" t="s">
        <v>1092</v>
      </c>
    </row>
    <row r="290" s="2" customFormat="1" ht="16.5" customHeight="1">
      <c r="A290" s="30"/>
      <c r="B290" s="170"/>
      <c r="C290" s="171" t="s">
        <v>609</v>
      </c>
      <c r="D290" s="171" t="s">
        <v>141</v>
      </c>
      <c r="E290" s="172" t="s">
        <v>1093</v>
      </c>
      <c r="F290" s="173" t="s">
        <v>1094</v>
      </c>
      <c r="G290" s="174" t="s">
        <v>144</v>
      </c>
      <c r="H290" s="175">
        <v>230</v>
      </c>
      <c r="I290" s="176">
        <v>26.5</v>
      </c>
      <c r="J290" s="176">
        <f>ROUND(I290*H290,2)</f>
        <v>6095</v>
      </c>
      <c r="K290" s="173" t="s">
        <v>145</v>
      </c>
      <c r="L290" s="31"/>
      <c r="M290" s="177" t="s">
        <v>1</v>
      </c>
      <c r="N290" s="178" t="s">
        <v>35</v>
      </c>
      <c r="O290" s="179">
        <v>0.051999999999999998</v>
      </c>
      <c r="P290" s="179">
        <f>O290*H290</f>
        <v>11.959999999999999</v>
      </c>
      <c r="Q290" s="179">
        <v>0</v>
      </c>
      <c r="R290" s="179">
        <f>Q290*H290</f>
        <v>0</v>
      </c>
      <c r="S290" s="179">
        <v>0</v>
      </c>
      <c r="T290" s="180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81" t="s">
        <v>178</v>
      </c>
      <c r="AT290" s="181" t="s">
        <v>141</v>
      </c>
      <c r="AU290" s="181" t="s">
        <v>78</v>
      </c>
      <c r="AY290" s="17" t="s">
        <v>138</v>
      </c>
      <c r="BE290" s="182">
        <f>IF(N290="základní",J290,0)</f>
        <v>6095</v>
      </c>
      <c r="BF290" s="182">
        <f>IF(N290="snížená",J290,0)</f>
        <v>0</v>
      </c>
      <c r="BG290" s="182">
        <f>IF(N290="zákl. přenesená",J290,0)</f>
        <v>0</v>
      </c>
      <c r="BH290" s="182">
        <f>IF(N290="sníž. přenesená",J290,0)</f>
        <v>0</v>
      </c>
      <c r="BI290" s="182">
        <f>IF(N290="nulová",J290,0)</f>
        <v>0</v>
      </c>
      <c r="BJ290" s="17" t="s">
        <v>74</v>
      </c>
      <c r="BK290" s="182">
        <f>ROUND(I290*H290,2)</f>
        <v>6095</v>
      </c>
      <c r="BL290" s="17" t="s">
        <v>178</v>
      </c>
      <c r="BM290" s="181" t="s">
        <v>1095</v>
      </c>
    </row>
    <row r="291" s="2" customFormat="1" ht="24.15" customHeight="1">
      <c r="A291" s="30"/>
      <c r="B291" s="170"/>
      <c r="C291" s="171" t="s">
        <v>613</v>
      </c>
      <c r="D291" s="171" t="s">
        <v>141</v>
      </c>
      <c r="E291" s="172" t="s">
        <v>1096</v>
      </c>
      <c r="F291" s="173" t="s">
        <v>1097</v>
      </c>
      <c r="G291" s="174" t="s">
        <v>155</v>
      </c>
      <c r="H291" s="175">
        <v>4.04</v>
      </c>
      <c r="I291" s="176">
        <v>1510</v>
      </c>
      <c r="J291" s="176">
        <f>ROUND(I291*H291,2)</f>
        <v>6100.3999999999996</v>
      </c>
      <c r="K291" s="173" t="s">
        <v>145</v>
      </c>
      <c r="L291" s="31"/>
      <c r="M291" s="177" t="s">
        <v>1</v>
      </c>
      <c r="N291" s="178" t="s">
        <v>35</v>
      </c>
      <c r="O291" s="179">
        <v>1.6519999999999999</v>
      </c>
      <c r="P291" s="179">
        <f>O291*H291</f>
        <v>6.67408</v>
      </c>
      <c r="Q291" s="179">
        <v>0</v>
      </c>
      <c r="R291" s="179">
        <f>Q291*H291</f>
        <v>0</v>
      </c>
      <c r="S291" s="179">
        <v>0</v>
      </c>
      <c r="T291" s="180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81" t="s">
        <v>178</v>
      </c>
      <c r="AT291" s="181" t="s">
        <v>141</v>
      </c>
      <c r="AU291" s="181" t="s">
        <v>78</v>
      </c>
      <c r="AY291" s="17" t="s">
        <v>138</v>
      </c>
      <c r="BE291" s="182">
        <f>IF(N291="základní",J291,0)</f>
        <v>6100.3999999999996</v>
      </c>
      <c r="BF291" s="182">
        <f>IF(N291="snížená",J291,0)</f>
        <v>0</v>
      </c>
      <c r="BG291" s="182">
        <f>IF(N291="zákl. přenesená",J291,0)</f>
        <v>0</v>
      </c>
      <c r="BH291" s="182">
        <f>IF(N291="sníž. přenesená",J291,0)</f>
        <v>0</v>
      </c>
      <c r="BI291" s="182">
        <f>IF(N291="nulová",J291,0)</f>
        <v>0</v>
      </c>
      <c r="BJ291" s="17" t="s">
        <v>74</v>
      </c>
      <c r="BK291" s="182">
        <f>ROUND(I291*H291,2)</f>
        <v>6100.3999999999996</v>
      </c>
      <c r="BL291" s="17" t="s">
        <v>178</v>
      </c>
      <c r="BM291" s="181" t="s">
        <v>1098</v>
      </c>
    </row>
    <row r="292" s="12" customFormat="1" ht="22.8" customHeight="1">
      <c r="A292" s="12"/>
      <c r="B292" s="158"/>
      <c r="C292" s="12"/>
      <c r="D292" s="159" t="s">
        <v>69</v>
      </c>
      <c r="E292" s="168" t="s">
        <v>1099</v>
      </c>
      <c r="F292" s="168" t="s">
        <v>1100</v>
      </c>
      <c r="G292" s="12"/>
      <c r="H292" s="12"/>
      <c r="I292" s="12"/>
      <c r="J292" s="169">
        <f>BK292</f>
        <v>14599.879999999999</v>
      </c>
      <c r="K292" s="12"/>
      <c r="L292" s="158"/>
      <c r="M292" s="162"/>
      <c r="N292" s="163"/>
      <c r="O292" s="163"/>
      <c r="P292" s="164">
        <f>SUM(P293:P295)</f>
        <v>8.4969520000000003</v>
      </c>
      <c r="Q292" s="163"/>
      <c r="R292" s="164">
        <f>SUM(R293:R295)</f>
        <v>0.013950000000000001</v>
      </c>
      <c r="S292" s="163"/>
      <c r="T292" s="165">
        <f>SUM(T293:T295)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59" t="s">
        <v>78</v>
      </c>
      <c r="AT292" s="166" t="s">
        <v>69</v>
      </c>
      <c r="AU292" s="166" t="s">
        <v>74</v>
      </c>
      <c r="AY292" s="159" t="s">
        <v>138</v>
      </c>
      <c r="BK292" s="167">
        <f>SUM(BK293:BK295)</f>
        <v>14599.879999999999</v>
      </c>
    </row>
    <row r="293" s="2" customFormat="1" ht="33" customHeight="1">
      <c r="A293" s="30"/>
      <c r="B293" s="170"/>
      <c r="C293" s="171" t="s">
        <v>617</v>
      </c>
      <c r="D293" s="171" t="s">
        <v>141</v>
      </c>
      <c r="E293" s="172" t="s">
        <v>1101</v>
      </c>
      <c r="F293" s="173" t="s">
        <v>1102</v>
      </c>
      <c r="G293" s="174" t="s">
        <v>219</v>
      </c>
      <c r="H293" s="175">
        <v>15</v>
      </c>
      <c r="I293" s="176">
        <v>333</v>
      </c>
      <c r="J293" s="176">
        <f>ROUND(I293*H293,2)</f>
        <v>4995</v>
      </c>
      <c r="K293" s="173" t="s">
        <v>145</v>
      </c>
      <c r="L293" s="31"/>
      <c r="M293" s="177" t="s">
        <v>1</v>
      </c>
      <c r="N293" s="178" t="s">
        <v>35</v>
      </c>
      <c r="O293" s="179">
        <v>0.56499999999999995</v>
      </c>
      <c r="P293" s="179">
        <f>O293*H293</f>
        <v>8.4749999999999996</v>
      </c>
      <c r="Q293" s="179">
        <v>3.0000000000000001E-05</v>
      </c>
      <c r="R293" s="179">
        <f>Q293*H293</f>
        <v>0.00044999999999999999</v>
      </c>
      <c r="S293" s="179">
        <v>0</v>
      </c>
      <c r="T293" s="180">
        <f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81" t="s">
        <v>178</v>
      </c>
      <c r="AT293" s="181" t="s">
        <v>141</v>
      </c>
      <c r="AU293" s="181" t="s">
        <v>78</v>
      </c>
      <c r="AY293" s="17" t="s">
        <v>138</v>
      </c>
      <c r="BE293" s="182">
        <f>IF(N293="základní",J293,0)</f>
        <v>4995</v>
      </c>
      <c r="BF293" s="182">
        <f>IF(N293="snížená",J293,0)</f>
        <v>0</v>
      </c>
      <c r="BG293" s="182">
        <f>IF(N293="zákl. přenesená",J293,0)</f>
        <v>0</v>
      </c>
      <c r="BH293" s="182">
        <f>IF(N293="sníž. přenesená",J293,0)</f>
        <v>0</v>
      </c>
      <c r="BI293" s="182">
        <f>IF(N293="nulová",J293,0)</f>
        <v>0</v>
      </c>
      <c r="BJ293" s="17" t="s">
        <v>74</v>
      </c>
      <c r="BK293" s="182">
        <f>ROUND(I293*H293,2)</f>
        <v>4995</v>
      </c>
      <c r="BL293" s="17" t="s">
        <v>178</v>
      </c>
      <c r="BM293" s="181" t="s">
        <v>1103</v>
      </c>
    </row>
    <row r="294" s="2" customFormat="1" ht="24.15" customHeight="1">
      <c r="A294" s="30"/>
      <c r="B294" s="170"/>
      <c r="C294" s="187" t="s">
        <v>623</v>
      </c>
      <c r="D294" s="187" t="s">
        <v>181</v>
      </c>
      <c r="E294" s="188" t="s">
        <v>1104</v>
      </c>
      <c r="F294" s="189" t="s">
        <v>1105</v>
      </c>
      <c r="G294" s="190" t="s">
        <v>219</v>
      </c>
      <c r="H294" s="191">
        <v>15</v>
      </c>
      <c r="I294" s="192">
        <v>639</v>
      </c>
      <c r="J294" s="192">
        <f>ROUND(I294*H294,2)</f>
        <v>9585</v>
      </c>
      <c r="K294" s="189" t="s">
        <v>145</v>
      </c>
      <c r="L294" s="193"/>
      <c r="M294" s="194" t="s">
        <v>1</v>
      </c>
      <c r="N294" s="195" t="s">
        <v>35</v>
      </c>
      <c r="O294" s="179">
        <v>0</v>
      </c>
      <c r="P294" s="179">
        <f>O294*H294</f>
        <v>0</v>
      </c>
      <c r="Q294" s="179">
        <v>0.00089999999999999998</v>
      </c>
      <c r="R294" s="179">
        <f>Q294*H294</f>
        <v>0.0135</v>
      </c>
      <c r="S294" s="179">
        <v>0</v>
      </c>
      <c r="T294" s="180">
        <f>S294*H294</f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81" t="s">
        <v>184</v>
      </c>
      <c r="AT294" s="181" t="s">
        <v>181</v>
      </c>
      <c r="AU294" s="181" t="s">
        <v>78</v>
      </c>
      <c r="AY294" s="17" t="s">
        <v>138</v>
      </c>
      <c r="BE294" s="182">
        <f>IF(N294="základní",J294,0)</f>
        <v>9585</v>
      </c>
      <c r="BF294" s="182">
        <f>IF(N294="snížená",J294,0)</f>
        <v>0</v>
      </c>
      <c r="BG294" s="182">
        <f>IF(N294="zákl. přenesená",J294,0)</f>
        <v>0</v>
      </c>
      <c r="BH294" s="182">
        <f>IF(N294="sníž. přenesená",J294,0)</f>
        <v>0</v>
      </c>
      <c r="BI294" s="182">
        <f>IF(N294="nulová",J294,0)</f>
        <v>0</v>
      </c>
      <c r="BJ294" s="17" t="s">
        <v>74</v>
      </c>
      <c r="BK294" s="182">
        <f>ROUND(I294*H294,2)</f>
        <v>9585</v>
      </c>
      <c r="BL294" s="17" t="s">
        <v>178</v>
      </c>
      <c r="BM294" s="181" t="s">
        <v>1106</v>
      </c>
    </row>
    <row r="295" s="2" customFormat="1" ht="24.15" customHeight="1">
      <c r="A295" s="30"/>
      <c r="B295" s="170"/>
      <c r="C295" s="171" t="s">
        <v>627</v>
      </c>
      <c r="D295" s="171" t="s">
        <v>141</v>
      </c>
      <c r="E295" s="172" t="s">
        <v>1107</v>
      </c>
      <c r="F295" s="173" t="s">
        <v>1108</v>
      </c>
      <c r="G295" s="174" t="s">
        <v>155</v>
      </c>
      <c r="H295" s="175">
        <v>0.014</v>
      </c>
      <c r="I295" s="176">
        <v>1420</v>
      </c>
      <c r="J295" s="176">
        <f>ROUND(I295*H295,2)</f>
        <v>19.879999999999999</v>
      </c>
      <c r="K295" s="173" t="s">
        <v>145</v>
      </c>
      <c r="L295" s="31"/>
      <c r="M295" s="177" t="s">
        <v>1</v>
      </c>
      <c r="N295" s="178" t="s">
        <v>35</v>
      </c>
      <c r="O295" s="179">
        <v>1.5680000000000001</v>
      </c>
      <c r="P295" s="179">
        <f>O295*H295</f>
        <v>0.021952000000000003</v>
      </c>
      <c r="Q295" s="179">
        <v>0</v>
      </c>
      <c r="R295" s="179">
        <f>Q295*H295</f>
        <v>0</v>
      </c>
      <c r="S295" s="179">
        <v>0</v>
      </c>
      <c r="T295" s="180">
        <f>S295*H295</f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81" t="s">
        <v>178</v>
      </c>
      <c r="AT295" s="181" t="s">
        <v>141</v>
      </c>
      <c r="AU295" s="181" t="s">
        <v>78</v>
      </c>
      <c r="AY295" s="17" t="s">
        <v>138</v>
      </c>
      <c r="BE295" s="182">
        <f>IF(N295="základní",J295,0)</f>
        <v>19.879999999999999</v>
      </c>
      <c r="BF295" s="182">
        <f>IF(N295="snížená",J295,0)</f>
        <v>0</v>
      </c>
      <c r="BG295" s="182">
        <f>IF(N295="zákl. přenesená",J295,0)</f>
        <v>0</v>
      </c>
      <c r="BH295" s="182">
        <f>IF(N295="sníž. přenesená",J295,0)</f>
        <v>0</v>
      </c>
      <c r="BI295" s="182">
        <f>IF(N295="nulová",J295,0)</f>
        <v>0</v>
      </c>
      <c r="BJ295" s="17" t="s">
        <v>74</v>
      </c>
      <c r="BK295" s="182">
        <f>ROUND(I295*H295,2)</f>
        <v>19.879999999999999</v>
      </c>
      <c r="BL295" s="17" t="s">
        <v>178</v>
      </c>
      <c r="BM295" s="181" t="s">
        <v>1109</v>
      </c>
    </row>
    <row r="296" s="12" customFormat="1" ht="22.8" customHeight="1">
      <c r="A296" s="12"/>
      <c r="B296" s="158"/>
      <c r="C296" s="12"/>
      <c r="D296" s="159" t="s">
        <v>69</v>
      </c>
      <c r="E296" s="168" t="s">
        <v>695</v>
      </c>
      <c r="F296" s="168" t="s">
        <v>696</v>
      </c>
      <c r="G296" s="12"/>
      <c r="H296" s="12"/>
      <c r="I296" s="12"/>
      <c r="J296" s="169">
        <f>BK296</f>
        <v>24546.220000000001</v>
      </c>
      <c r="K296" s="12"/>
      <c r="L296" s="158"/>
      <c r="M296" s="162"/>
      <c r="N296" s="163"/>
      <c r="O296" s="163"/>
      <c r="P296" s="164">
        <f>SUM(P297:P301)</f>
        <v>20.827625000000001</v>
      </c>
      <c r="Q296" s="163"/>
      <c r="R296" s="164">
        <f>SUM(R297:R301)</f>
        <v>0.0057999999999999996</v>
      </c>
      <c r="S296" s="163"/>
      <c r="T296" s="165">
        <f>SUM(T297:T301)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59" t="s">
        <v>78</v>
      </c>
      <c r="AT296" s="166" t="s">
        <v>69</v>
      </c>
      <c r="AU296" s="166" t="s">
        <v>74</v>
      </c>
      <c r="AY296" s="159" t="s">
        <v>138</v>
      </c>
      <c r="BK296" s="167">
        <f>SUM(BK297:BK301)</f>
        <v>24546.220000000001</v>
      </c>
    </row>
    <row r="297" s="2" customFormat="1" ht="21.75" customHeight="1">
      <c r="A297" s="30"/>
      <c r="B297" s="170"/>
      <c r="C297" s="171" t="s">
        <v>631</v>
      </c>
      <c r="D297" s="171" t="s">
        <v>141</v>
      </c>
      <c r="E297" s="172" t="s">
        <v>698</v>
      </c>
      <c r="F297" s="173" t="s">
        <v>699</v>
      </c>
      <c r="G297" s="174" t="s">
        <v>700</v>
      </c>
      <c r="H297" s="175">
        <v>40</v>
      </c>
      <c r="I297" s="176">
        <v>159</v>
      </c>
      <c r="J297" s="176">
        <f>ROUND(I297*H297,2)</f>
        <v>6360</v>
      </c>
      <c r="K297" s="173" t="s">
        <v>145</v>
      </c>
      <c r="L297" s="31"/>
      <c r="M297" s="177" t="s">
        <v>1</v>
      </c>
      <c r="N297" s="178" t="s">
        <v>35</v>
      </c>
      <c r="O297" s="179">
        <v>0.26600000000000001</v>
      </c>
      <c r="P297" s="179">
        <f>O297*H297</f>
        <v>10.640000000000001</v>
      </c>
      <c r="Q297" s="179">
        <v>6.9999999999999994E-05</v>
      </c>
      <c r="R297" s="179">
        <f>Q297*H297</f>
        <v>0.0027999999999999995</v>
      </c>
      <c r="S297" s="179">
        <v>0</v>
      </c>
      <c r="T297" s="180">
        <f>S297*H297</f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81" t="s">
        <v>178</v>
      </c>
      <c r="AT297" s="181" t="s">
        <v>141</v>
      </c>
      <c r="AU297" s="181" t="s">
        <v>78</v>
      </c>
      <c r="AY297" s="17" t="s">
        <v>138</v>
      </c>
      <c r="BE297" s="182">
        <f>IF(N297="základní",J297,0)</f>
        <v>6360</v>
      </c>
      <c r="BF297" s="182">
        <f>IF(N297="snížená",J297,0)</f>
        <v>0</v>
      </c>
      <c r="BG297" s="182">
        <f>IF(N297="zákl. přenesená",J297,0)</f>
        <v>0</v>
      </c>
      <c r="BH297" s="182">
        <f>IF(N297="sníž. přenesená",J297,0)</f>
        <v>0</v>
      </c>
      <c r="BI297" s="182">
        <f>IF(N297="nulová",J297,0)</f>
        <v>0</v>
      </c>
      <c r="BJ297" s="17" t="s">
        <v>74</v>
      </c>
      <c r="BK297" s="182">
        <f>ROUND(I297*H297,2)</f>
        <v>6360</v>
      </c>
      <c r="BL297" s="17" t="s">
        <v>178</v>
      </c>
      <c r="BM297" s="181" t="s">
        <v>1110</v>
      </c>
    </row>
    <row r="298" s="2" customFormat="1" ht="16.5" customHeight="1">
      <c r="A298" s="30"/>
      <c r="B298" s="170"/>
      <c r="C298" s="171" t="s">
        <v>635</v>
      </c>
      <c r="D298" s="171" t="s">
        <v>141</v>
      </c>
      <c r="E298" s="172" t="s">
        <v>703</v>
      </c>
      <c r="F298" s="173" t="s">
        <v>704</v>
      </c>
      <c r="G298" s="174" t="s">
        <v>700</v>
      </c>
      <c r="H298" s="175">
        <v>40</v>
      </c>
      <c r="I298" s="176">
        <v>179.5</v>
      </c>
      <c r="J298" s="176">
        <f>ROUND(I298*H298,2)</f>
        <v>7180</v>
      </c>
      <c r="K298" s="173" t="s">
        <v>1</v>
      </c>
      <c r="L298" s="31"/>
      <c r="M298" s="177" t="s">
        <v>1</v>
      </c>
      <c r="N298" s="178" t="s">
        <v>35</v>
      </c>
      <c r="O298" s="179">
        <v>0</v>
      </c>
      <c r="P298" s="179">
        <f>O298*H298</f>
        <v>0</v>
      </c>
      <c r="Q298" s="179">
        <v>0</v>
      </c>
      <c r="R298" s="179">
        <f>Q298*H298</f>
        <v>0</v>
      </c>
      <c r="S298" s="179">
        <v>0</v>
      </c>
      <c r="T298" s="180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81" t="s">
        <v>178</v>
      </c>
      <c r="AT298" s="181" t="s">
        <v>141</v>
      </c>
      <c r="AU298" s="181" t="s">
        <v>78</v>
      </c>
      <c r="AY298" s="17" t="s">
        <v>138</v>
      </c>
      <c r="BE298" s="182">
        <f>IF(N298="základní",J298,0)</f>
        <v>7180</v>
      </c>
      <c r="BF298" s="182">
        <f>IF(N298="snížená",J298,0)</f>
        <v>0</v>
      </c>
      <c r="BG298" s="182">
        <f>IF(N298="zákl. přenesená",J298,0)</f>
        <v>0</v>
      </c>
      <c r="BH298" s="182">
        <f>IF(N298="sníž. přenesená",J298,0)</f>
        <v>0</v>
      </c>
      <c r="BI298" s="182">
        <f>IF(N298="nulová",J298,0)</f>
        <v>0</v>
      </c>
      <c r="BJ298" s="17" t="s">
        <v>74</v>
      </c>
      <c r="BK298" s="182">
        <f>ROUND(I298*H298,2)</f>
        <v>7180</v>
      </c>
      <c r="BL298" s="17" t="s">
        <v>178</v>
      </c>
      <c r="BM298" s="181" t="s">
        <v>1111</v>
      </c>
    </row>
    <row r="299" s="2" customFormat="1" ht="24.15" customHeight="1">
      <c r="A299" s="30"/>
      <c r="B299" s="170"/>
      <c r="C299" s="171" t="s">
        <v>639</v>
      </c>
      <c r="D299" s="171" t="s">
        <v>141</v>
      </c>
      <c r="E299" s="172" t="s">
        <v>707</v>
      </c>
      <c r="F299" s="173" t="s">
        <v>708</v>
      </c>
      <c r="G299" s="174" t="s">
        <v>700</v>
      </c>
      <c r="H299" s="175">
        <v>50</v>
      </c>
      <c r="I299" s="176">
        <v>121</v>
      </c>
      <c r="J299" s="176">
        <f>ROUND(I299*H299,2)</f>
        <v>6050</v>
      </c>
      <c r="K299" s="173" t="s">
        <v>145</v>
      </c>
      <c r="L299" s="31"/>
      <c r="M299" s="177" t="s">
        <v>1</v>
      </c>
      <c r="N299" s="178" t="s">
        <v>35</v>
      </c>
      <c r="O299" s="179">
        <v>0.20000000000000001</v>
      </c>
      <c r="P299" s="179">
        <f>O299*H299</f>
        <v>10</v>
      </c>
      <c r="Q299" s="179">
        <v>6.0000000000000002E-05</v>
      </c>
      <c r="R299" s="179">
        <f>Q299*H299</f>
        <v>0.0030000000000000001</v>
      </c>
      <c r="S299" s="179">
        <v>0</v>
      </c>
      <c r="T299" s="180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81" t="s">
        <v>178</v>
      </c>
      <c r="AT299" s="181" t="s">
        <v>141</v>
      </c>
      <c r="AU299" s="181" t="s">
        <v>78</v>
      </c>
      <c r="AY299" s="17" t="s">
        <v>138</v>
      </c>
      <c r="BE299" s="182">
        <f>IF(N299="základní",J299,0)</f>
        <v>6050</v>
      </c>
      <c r="BF299" s="182">
        <f>IF(N299="snížená",J299,0)</f>
        <v>0</v>
      </c>
      <c r="BG299" s="182">
        <f>IF(N299="zákl. přenesená",J299,0)</f>
        <v>0</v>
      </c>
      <c r="BH299" s="182">
        <f>IF(N299="sníž. přenesená",J299,0)</f>
        <v>0</v>
      </c>
      <c r="BI299" s="182">
        <f>IF(N299="nulová",J299,0)</f>
        <v>0</v>
      </c>
      <c r="BJ299" s="17" t="s">
        <v>74</v>
      </c>
      <c r="BK299" s="182">
        <f>ROUND(I299*H299,2)</f>
        <v>6050</v>
      </c>
      <c r="BL299" s="17" t="s">
        <v>178</v>
      </c>
      <c r="BM299" s="181" t="s">
        <v>1112</v>
      </c>
    </row>
    <row r="300" s="2" customFormat="1" ht="16.5" customHeight="1">
      <c r="A300" s="30"/>
      <c r="B300" s="170"/>
      <c r="C300" s="171" t="s">
        <v>643</v>
      </c>
      <c r="D300" s="171" t="s">
        <v>141</v>
      </c>
      <c r="E300" s="172" t="s">
        <v>711</v>
      </c>
      <c r="F300" s="173" t="s">
        <v>704</v>
      </c>
      <c r="G300" s="174" t="s">
        <v>700</v>
      </c>
      <c r="H300" s="175">
        <v>50</v>
      </c>
      <c r="I300" s="176">
        <v>95.700000000000003</v>
      </c>
      <c r="J300" s="176">
        <f>ROUND(I300*H300,2)</f>
        <v>4785</v>
      </c>
      <c r="K300" s="173" t="s">
        <v>1</v>
      </c>
      <c r="L300" s="31"/>
      <c r="M300" s="177" t="s">
        <v>1</v>
      </c>
      <c r="N300" s="178" t="s">
        <v>35</v>
      </c>
      <c r="O300" s="179">
        <v>0</v>
      </c>
      <c r="P300" s="179">
        <f>O300*H300</f>
        <v>0</v>
      </c>
      <c r="Q300" s="179">
        <v>0</v>
      </c>
      <c r="R300" s="179">
        <f>Q300*H300</f>
        <v>0</v>
      </c>
      <c r="S300" s="179">
        <v>0</v>
      </c>
      <c r="T300" s="180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81" t="s">
        <v>178</v>
      </c>
      <c r="AT300" s="181" t="s">
        <v>141</v>
      </c>
      <c r="AU300" s="181" t="s">
        <v>78</v>
      </c>
      <c r="AY300" s="17" t="s">
        <v>138</v>
      </c>
      <c r="BE300" s="182">
        <f>IF(N300="základní",J300,0)</f>
        <v>4785</v>
      </c>
      <c r="BF300" s="182">
        <f>IF(N300="snížená",J300,0)</f>
        <v>0</v>
      </c>
      <c r="BG300" s="182">
        <f>IF(N300="zákl. přenesená",J300,0)</f>
        <v>0</v>
      </c>
      <c r="BH300" s="182">
        <f>IF(N300="sníž. přenesená",J300,0)</f>
        <v>0</v>
      </c>
      <c r="BI300" s="182">
        <f>IF(N300="nulová",J300,0)</f>
        <v>0</v>
      </c>
      <c r="BJ300" s="17" t="s">
        <v>74</v>
      </c>
      <c r="BK300" s="182">
        <f>ROUND(I300*H300,2)</f>
        <v>4785</v>
      </c>
      <c r="BL300" s="17" t="s">
        <v>178</v>
      </c>
      <c r="BM300" s="181" t="s">
        <v>1113</v>
      </c>
    </row>
    <row r="301" s="2" customFormat="1" ht="24.15" customHeight="1">
      <c r="A301" s="30"/>
      <c r="B301" s="170"/>
      <c r="C301" s="171" t="s">
        <v>647</v>
      </c>
      <c r="D301" s="171" t="s">
        <v>141</v>
      </c>
      <c r="E301" s="172" t="s">
        <v>714</v>
      </c>
      <c r="F301" s="173" t="s">
        <v>715</v>
      </c>
      <c r="G301" s="174" t="s">
        <v>155</v>
      </c>
      <c r="H301" s="175">
        <v>0.095000000000000001</v>
      </c>
      <c r="I301" s="176">
        <v>1802.3599999999999</v>
      </c>
      <c r="J301" s="176">
        <f>ROUND(I301*H301,2)</f>
        <v>171.22</v>
      </c>
      <c r="K301" s="173" t="s">
        <v>1</v>
      </c>
      <c r="L301" s="31"/>
      <c r="M301" s="177" t="s">
        <v>1</v>
      </c>
      <c r="N301" s="178" t="s">
        <v>35</v>
      </c>
      <c r="O301" s="179">
        <v>1.9750000000000001</v>
      </c>
      <c r="P301" s="179">
        <f>O301*H301</f>
        <v>0.18762500000000001</v>
      </c>
      <c r="Q301" s="179">
        <v>0</v>
      </c>
      <c r="R301" s="179">
        <f>Q301*H301</f>
        <v>0</v>
      </c>
      <c r="S301" s="179">
        <v>0</v>
      </c>
      <c r="T301" s="180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81" t="s">
        <v>178</v>
      </c>
      <c r="AT301" s="181" t="s">
        <v>141</v>
      </c>
      <c r="AU301" s="181" t="s">
        <v>78</v>
      </c>
      <c r="AY301" s="17" t="s">
        <v>138</v>
      </c>
      <c r="BE301" s="182">
        <f>IF(N301="základní",J301,0)</f>
        <v>171.22</v>
      </c>
      <c r="BF301" s="182">
        <f>IF(N301="snížená",J301,0)</f>
        <v>0</v>
      </c>
      <c r="BG301" s="182">
        <f>IF(N301="zákl. přenesená",J301,0)</f>
        <v>0</v>
      </c>
      <c r="BH301" s="182">
        <f>IF(N301="sníž. přenesená",J301,0)</f>
        <v>0</v>
      </c>
      <c r="BI301" s="182">
        <f>IF(N301="nulová",J301,0)</f>
        <v>0</v>
      </c>
      <c r="BJ301" s="17" t="s">
        <v>74</v>
      </c>
      <c r="BK301" s="182">
        <f>ROUND(I301*H301,2)</f>
        <v>171.22</v>
      </c>
      <c r="BL301" s="17" t="s">
        <v>178</v>
      </c>
      <c r="BM301" s="181" t="s">
        <v>1114</v>
      </c>
    </row>
    <row r="302" s="12" customFormat="1" ht="22.8" customHeight="1">
      <c r="A302" s="12"/>
      <c r="B302" s="158"/>
      <c r="C302" s="12"/>
      <c r="D302" s="159" t="s">
        <v>69</v>
      </c>
      <c r="E302" s="168" t="s">
        <v>1115</v>
      </c>
      <c r="F302" s="168" t="s">
        <v>1116</v>
      </c>
      <c r="G302" s="12"/>
      <c r="H302" s="12"/>
      <c r="I302" s="12"/>
      <c r="J302" s="169">
        <f>BK302</f>
        <v>15181.68</v>
      </c>
      <c r="K302" s="12"/>
      <c r="L302" s="158"/>
      <c r="M302" s="162"/>
      <c r="N302" s="163"/>
      <c r="O302" s="163"/>
      <c r="P302" s="164">
        <f>SUM(P303:P304)</f>
        <v>21.656219999999998</v>
      </c>
      <c r="Q302" s="163"/>
      <c r="R302" s="164">
        <f>SUM(R303:R304)</f>
        <v>0.10939739999999999</v>
      </c>
      <c r="S302" s="163"/>
      <c r="T302" s="165">
        <f>SUM(T303:T304)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59" t="s">
        <v>78</v>
      </c>
      <c r="AT302" s="166" t="s">
        <v>69</v>
      </c>
      <c r="AU302" s="166" t="s">
        <v>74</v>
      </c>
      <c r="AY302" s="159" t="s">
        <v>138</v>
      </c>
      <c r="BK302" s="167">
        <f>SUM(BK303:BK304)</f>
        <v>15181.68</v>
      </c>
    </row>
    <row r="303" s="2" customFormat="1" ht="24.15" customHeight="1">
      <c r="A303" s="30"/>
      <c r="B303" s="170"/>
      <c r="C303" s="171" t="s">
        <v>651</v>
      </c>
      <c r="D303" s="171" t="s">
        <v>141</v>
      </c>
      <c r="E303" s="172" t="s">
        <v>1117</v>
      </c>
      <c r="F303" s="173" t="s">
        <v>1118</v>
      </c>
      <c r="G303" s="174" t="s">
        <v>144</v>
      </c>
      <c r="H303" s="175">
        <v>223.25999999999999</v>
      </c>
      <c r="I303" s="176">
        <v>24.699999999999999</v>
      </c>
      <c r="J303" s="176">
        <f>ROUND(I303*H303,2)</f>
        <v>5514.5200000000004</v>
      </c>
      <c r="K303" s="173" t="s">
        <v>145</v>
      </c>
      <c r="L303" s="31"/>
      <c r="M303" s="177" t="s">
        <v>1</v>
      </c>
      <c r="N303" s="178" t="s">
        <v>35</v>
      </c>
      <c r="O303" s="179">
        <v>0.033000000000000002</v>
      </c>
      <c r="P303" s="179">
        <f>O303*H303</f>
        <v>7.3675800000000002</v>
      </c>
      <c r="Q303" s="179">
        <v>0.00020000000000000001</v>
      </c>
      <c r="R303" s="179">
        <f>Q303*H303</f>
        <v>0.044651999999999997</v>
      </c>
      <c r="S303" s="179">
        <v>0</v>
      </c>
      <c r="T303" s="180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81" t="s">
        <v>178</v>
      </c>
      <c r="AT303" s="181" t="s">
        <v>141</v>
      </c>
      <c r="AU303" s="181" t="s">
        <v>78</v>
      </c>
      <c r="AY303" s="17" t="s">
        <v>138</v>
      </c>
      <c r="BE303" s="182">
        <f>IF(N303="základní",J303,0)</f>
        <v>5514.5200000000004</v>
      </c>
      <c r="BF303" s="182">
        <f>IF(N303="snížená",J303,0)</f>
        <v>0</v>
      </c>
      <c r="BG303" s="182">
        <f>IF(N303="zákl. přenesená",J303,0)</f>
        <v>0</v>
      </c>
      <c r="BH303" s="182">
        <f>IF(N303="sníž. přenesená",J303,0)</f>
        <v>0</v>
      </c>
      <c r="BI303" s="182">
        <f>IF(N303="nulová",J303,0)</f>
        <v>0</v>
      </c>
      <c r="BJ303" s="17" t="s">
        <v>74</v>
      </c>
      <c r="BK303" s="182">
        <f>ROUND(I303*H303,2)</f>
        <v>5514.5200000000004</v>
      </c>
      <c r="BL303" s="17" t="s">
        <v>178</v>
      </c>
      <c r="BM303" s="181" t="s">
        <v>1119</v>
      </c>
    </row>
    <row r="304" s="2" customFormat="1" ht="24.15" customHeight="1">
      <c r="A304" s="30"/>
      <c r="B304" s="170"/>
      <c r="C304" s="171" t="s">
        <v>655</v>
      </c>
      <c r="D304" s="171" t="s">
        <v>141</v>
      </c>
      <c r="E304" s="172" t="s">
        <v>1120</v>
      </c>
      <c r="F304" s="173" t="s">
        <v>1121</v>
      </c>
      <c r="G304" s="174" t="s">
        <v>144</v>
      </c>
      <c r="H304" s="175">
        <v>223.25999999999999</v>
      </c>
      <c r="I304" s="176">
        <v>43.299999999999997</v>
      </c>
      <c r="J304" s="176">
        <f>ROUND(I304*H304,2)</f>
        <v>9667.1599999999999</v>
      </c>
      <c r="K304" s="173" t="s">
        <v>145</v>
      </c>
      <c r="L304" s="31"/>
      <c r="M304" s="177" t="s">
        <v>1</v>
      </c>
      <c r="N304" s="178" t="s">
        <v>35</v>
      </c>
      <c r="O304" s="179">
        <v>0.064000000000000001</v>
      </c>
      <c r="P304" s="179">
        <f>O304*H304</f>
        <v>14.288639999999999</v>
      </c>
      <c r="Q304" s="179">
        <v>0.00029</v>
      </c>
      <c r="R304" s="179">
        <f>Q304*H304</f>
        <v>0.064745399999999995</v>
      </c>
      <c r="S304" s="179">
        <v>0</v>
      </c>
      <c r="T304" s="180">
        <f>S304*H304</f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81" t="s">
        <v>178</v>
      </c>
      <c r="AT304" s="181" t="s">
        <v>141</v>
      </c>
      <c r="AU304" s="181" t="s">
        <v>78</v>
      </c>
      <c r="AY304" s="17" t="s">
        <v>138</v>
      </c>
      <c r="BE304" s="182">
        <f>IF(N304="základní",J304,0)</f>
        <v>9667.1599999999999</v>
      </c>
      <c r="BF304" s="182">
        <f>IF(N304="snížená",J304,0)</f>
        <v>0</v>
      </c>
      <c r="BG304" s="182">
        <f>IF(N304="zákl. přenesená",J304,0)</f>
        <v>0</v>
      </c>
      <c r="BH304" s="182">
        <f>IF(N304="sníž. přenesená",J304,0)</f>
        <v>0</v>
      </c>
      <c r="BI304" s="182">
        <f>IF(N304="nulová",J304,0)</f>
        <v>0</v>
      </c>
      <c r="BJ304" s="17" t="s">
        <v>74</v>
      </c>
      <c r="BK304" s="182">
        <f>ROUND(I304*H304,2)</f>
        <v>9667.1599999999999</v>
      </c>
      <c r="BL304" s="17" t="s">
        <v>178</v>
      </c>
      <c r="BM304" s="181" t="s">
        <v>1122</v>
      </c>
    </row>
    <row r="305" s="12" customFormat="1" ht="25.92" customHeight="1">
      <c r="A305" s="12"/>
      <c r="B305" s="158"/>
      <c r="C305" s="12"/>
      <c r="D305" s="159" t="s">
        <v>69</v>
      </c>
      <c r="E305" s="160" t="s">
        <v>181</v>
      </c>
      <c r="F305" s="160" t="s">
        <v>727</v>
      </c>
      <c r="G305" s="12"/>
      <c r="H305" s="12"/>
      <c r="I305" s="12"/>
      <c r="J305" s="161">
        <f>BK305</f>
        <v>48.399999999999999</v>
      </c>
      <c r="K305" s="12"/>
      <c r="L305" s="158"/>
      <c r="M305" s="162"/>
      <c r="N305" s="163"/>
      <c r="O305" s="163"/>
      <c r="P305" s="164">
        <f>P306</f>
        <v>0.098000000000000004</v>
      </c>
      <c r="Q305" s="163"/>
      <c r="R305" s="164">
        <f>R306</f>
        <v>0</v>
      </c>
      <c r="S305" s="163"/>
      <c r="T305" s="165">
        <f>T306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59" t="s">
        <v>87</v>
      </c>
      <c r="AT305" s="166" t="s">
        <v>69</v>
      </c>
      <c r="AU305" s="166" t="s">
        <v>70</v>
      </c>
      <c r="AY305" s="159" t="s">
        <v>138</v>
      </c>
      <c r="BK305" s="167">
        <f>BK306</f>
        <v>48.399999999999999</v>
      </c>
    </row>
    <row r="306" s="12" customFormat="1" ht="22.8" customHeight="1">
      <c r="A306" s="12"/>
      <c r="B306" s="158"/>
      <c r="C306" s="12"/>
      <c r="D306" s="159" t="s">
        <v>69</v>
      </c>
      <c r="E306" s="168" t="s">
        <v>728</v>
      </c>
      <c r="F306" s="168" t="s">
        <v>729</v>
      </c>
      <c r="G306" s="12"/>
      <c r="H306" s="12"/>
      <c r="I306" s="12"/>
      <c r="J306" s="169">
        <f>BK306</f>
        <v>48.399999999999999</v>
      </c>
      <c r="K306" s="12"/>
      <c r="L306" s="158"/>
      <c r="M306" s="162"/>
      <c r="N306" s="163"/>
      <c r="O306" s="163"/>
      <c r="P306" s="164">
        <f>P307</f>
        <v>0.098000000000000004</v>
      </c>
      <c r="Q306" s="163"/>
      <c r="R306" s="164">
        <f>R307</f>
        <v>0</v>
      </c>
      <c r="S306" s="163"/>
      <c r="T306" s="165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59" t="s">
        <v>87</v>
      </c>
      <c r="AT306" s="166" t="s">
        <v>69</v>
      </c>
      <c r="AU306" s="166" t="s">
        <v>74</v>
      </c>
      <c r="AY306" s="159" t="s">
        <v>138</v>
      </c>
      <c r="BK306" s="167">
        <f>BK307</f>
        <v>48.399999999999999</v>
      </c>
    </row>
    <row r="307" s="2" customFormat="1" ht="24.15" customHeight="1">
      <c r="A307" s="30"/>
      <c r="B307" s="170"/>
      <c r="C307" s="171" t="s">
        <v>659</v>
      </c>
      <c r="D307" s="171" t="s">
        <v>141</v>
      </c>
      <c r="E307" s="172" t="s">
        <v>731</v>
      </c>
      <c r="F307" s="173" t="s">
        <v>732</v>
      </c>
      <c r="G307" s="174" t="s">
        <v>219</v>
      </c>
      <c r="H307" s="175">
        <v>1</v>
      </c>
      <c r="I307" s="176">
        <v>48.399999999999999</v>
      </c>
      <c r="J307" s="176">
        <f>ROUND(I307*H307,2)</f>
        <v>48.399999999999999</v>
      </c>
      <c r="K307" s="173" t="s">
        <v>145</v>
      </c>
      <c r="L307" s="31"/>
      <c r="M307" s="177" t="s">
        <v>1</v>
      </c>
      <c r="N307" s="178" t="s">
        <v>35</v>
      </c>
      <c r="O307" s="179">
        <v>0.098000000000000004</v>
      </c>
      <c r="P307" s="179">
        <f>O307*H307</f>
        <v>0.098000000000000004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81" t="s">
        <v>415</v>
      </c>
      <c r="AT307" s="181" t="s">
        <v>141</v>
      </c>
      <c r="AU307" s="181" t="s">
        <v>78</v>
      </c>
      <c r="AY307" s="17" t="s">
        <v>138</v>
      </c>
      <c r="BE307" s="182">
        <f>IF(N307="základní",J307,0)</f>
        <v>48.399999999999999</v>
      </c>
      <c r="BF307" s="182">
        <f>IF(N307="snížená",J307,0)</f>
        <v>0</v>
      </c>
      <c r="BG307" s="182">
        <f>IF(N307="zákl. přenesená",J307,0)</f>
        <v>0</v>
      </c>
      <c r="BH307" s="182">
        <f>IF(N307="sníž. přenesená",J307,0)</f>
        <v>0</v>
      </c>
      <c r="BI307" s="182">
        <f>IF(N307="nulová",J307,0)</f>
        <v>0</v>
      </c>
      <c r="BJ307" s="17" t="s">
        <v>74</v>
      </c>
      <c r="BK307" s="182">
        <f>ROUND(I307*H307,2)</f>
        <v>48.399999999999999</v>
      </c>
      <c r="BL307" s="17" t="s">
        <v>415</v>
      </c>
      <c r="BM307" s="181" t="s">
        <v>1123</v>
      </c>
    </row>
    <row r="308" s="12" customFormat="1" ht="25.92" customHeight="1">
      <c r="A308" s="12"/>
      <c r="B308" s="158"/>
      <c r="C308" s="12"/>
      <c r="D308" s="159" t="s">
        <v>69</v>
      </c>
      <c r="E308" s="160" t="s">
        <v>734</v>
      </c>
      <c r="F308" s="160" t="s">
        <v>735</v>
      </c>
      <c r="G308" s="12"/>
      <c r="H308" s="12"/>
      <c r="I308" s="12"/>
      <c r="J308" s="161">
        <f>BK308</f>
        <v>189094</v>
      </c>
      <c r="K308" s="12"/>
      <c r="L308" s="158"/>
      <c r="M308" s="162"/>
      <c r="N308" s="163"/>
      <c r="O308" s="163"/>
      <c r="P308" s="164">
        <f>SUM(P309:P316)</f>
        <v>434</v>
      </c>
      <c r="Q308" s="163"/>
      <c r="R308" s="164">
        <f>SUM(R309:R316)</f>
        <v>0</v>
      </c>
      <c r="S308" s="163"/>
      <c r="T308" s="165">
        <f>SUM(T309:T316)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59" t="s">
        <v>146</v>
      </c>
      <c r="AT308" s="166" t="s">
        <v>69</v>
      </c>
      <c r="AU308" s="166" t="s">
        <v>70</v>
      </c>
      <c r="AY308" s="159" t="s">
        <v>138</v>
      </c>
      <c r="BK308" s="167">
        <f>SUM(BK309:BK316)</f>
        <v>189094</v>
      </c>
    </row>
    <row r="309" s="2" customFormat="1" ht="16.5" customHeight="1">
      <c r="A309" s="30"/>
      <c r="B309" s="170"/>
      <c r="C309" s="171" t="s">
        <v>663</v>
      </c>
      <c r="D309" s="171" t="s">
        <v>141</v>
      </c>
      <c r="E309" s="172" t="s">
        <v>755</v>
      </c>
      <c r="F309" s="173" t="s">
        <v>756</v>
      </c>
      <c r="G309" s="174" t="s">
        <v>739</v>
      </c>
      <c r="H309" s="175">
        <v>350</v>
      </c>
      <c r="I309" s="176">
        <v>413</v>
      </c>
      <c r="J309" s="176">
        <f>ROUND(I309*H309,2)</f>
        <v>144550</v>
      </c>
      <c r="K309" s="173" t="s">
        <v>145</v>
      </c>
      <c r="L309" s="31"/>
      <c r="M309" s="177" t="s">
        <v>1</v>
      </c>
      <c r="N309" s="178" t="s">
        <v>35</v>
      </c>
      <c r="O309" s="179">
        <v>1</v>
      </c>
      <c r="P309" s="179">
        <f>O309*H309</f>
        <v>350</v>
      </c>
      <c r="Q309" s="179">
        <v>0</v>
      </c>
      <c r="R309" s="179">
        <f>Q309*H309</f>
        <v>0</v>
      </c>
      <c r="S309" s="179">
        <v>0</v>
      </c>
      <c r="T309" s="180">
        <f>S309*H309</f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181" t="s">
        <v>740</v>
      </c>
      <c r="AT309" s="181" t="s">
        <v>141</v>
      </c>
      <c r="AU309" s="181" t="s">
        <v>74</v>
      </c>
      <c r="AY309" s="17" t="s">
        <v>138</v>
      </c>
      <c r="BE309" s="182">
        <f>IF(N309="základní",J309,0)</f>
        <v>144550</v>
      </c>
      <c r="BF309" s="182">
        <f>IF(N309="snížená",J309,0)</f>
        <v>0</v>
      </c>
      <c r="BG309" s="182">
        <f>IF(N309="zákl. přenesená",J309,0)</f>
        <v>0</v>
      </c>
      <c r="BH309" s="182">
        <f>IF(N309="sníž. přenesená",J309,0)</f>
        <v>0</v>
      </c>
      <c r="BI309" s="182">
        <f>IF(N309="nulová",J309,0)</f>
        <v>0</v>
      </c>
      <c r="BJ309" s="17" t="s">
        <v>74</v>
      </c>
      <c r="BK309" s="182">
        <f>ROUND(I309*H309,2)</f>
        <v>144550</v>
      </c>
      <c r="BL309" s="17" t="s">
        <v>740</v>
      </c>
      <c r="BM309" s="181" t="s">
        <v>1124</v>
      </c>
    </row>
    <row r="310" s="13" customFormat="1">
      <c r="A310" s="13"/>
      <c r="B310" s="196"/>
      <c r="C310" s="13"/>
      <c r="D310" s="183" t="s">
        <v>186</v>
      </c>
      <c r="E310" s="202" t="s">
        <v>1</v>
      </c>
      <c r="F310" s="197" t="s">
        <v>1125</v>
      </c>
      <c r="G310" s="13"/>
      <c r="H310" s="198">
        <v>30</v>
      </c>
      <c r="I310" s="13"/>
      <c r="J310" s="13"/>
      <c r="K310" s="13"/>
      <c r="L310" s="196"/>
      <c r="M310" s="199"/>
      <c r="N310" s="200"/>
      <c r="O310" s="200"/>
      <c r="P310" s="200"/>
      <c r="Q310" s="200"/>
      <c r="R310" s="200"/>
      <c r="S310" s="200"/>
      <c r="T310" s="20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02" t="s">
        <v>186</v>
      </c>
      <c r="AU310" s="202" t="s">
        <v>74</v>
      </c>
      <c r="AV310" s="13" t="s">
        <v>78</v>
      </c>
      <c r="AW310" s="13" t="s">
        <v>27</v>
      </c>
      <c r="AX310" s="13" t="s">
        <v>70</v>
      </c>
      <c r="AY310" s="202" t="s">
        <v>138</v>
      </c>
    </row>
    <row r="311" s="13" customFormat="1">
      <c r="A311" s="13"/>
      <c r="B311" s="196"/>
      <c r="C311" s="13"/>
      <c r="D311" s="183" t="s">
        <v>186</v>
      </c>
      <c r="E311" s="202" t="s">
        <v>1</v>
      </c>
      <c r="F311" s="197" t="s">
        <v>1126</v>
      </c>
      <c r="G311" s="13"/>
      <c r="H311" s="198">
        <v>120</v>
      </c>
      <c r="I311" s="13"/>
      <c r="J311" s="13"/>
      <c r="K311" s="13"/>
      <c r="L311" s="196"/>
      <c r="M311" s="199"/>
      <c r="N311" s="200"/>
      <c r="O311" s="200"/>
      <c r="P311" s="200"/>
      <c r="Q311" s="200"/>
      <c r="R311" s="200"/>
      <c r="S311" s="200"/>
      <c r="T311" s="20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02" t="s">
        <v>186</v>
      </c>
      <c r="AU311" s="202" t="s">
        <v>74</v>
      </c>
      <c r="AV311" s="13" t="s">
        <v>78</v>
      </c>
      <c r="AW311" s="13" t="s">
        <v>27</v>
      </c>
      <c r="AX311" s="13" t="s">
        <v>70</v>
      </c>
      <c r="AY311" s="202" t="s">
        <v>138</v>
      </c>
    </row>
    <row r="312" s="13" customFormat="1">
      <c r="A312" s="13"/>
      <c r="B312" s="196"/>
      <c r="C312" s="13"/>
      <c r="D312" s="183" t="s">
        <v>186</v>
      </c>
      <c r="E312" s="202" t="s">
        <v>1</v>
      </c>
      <c r="F312" s="197" t="s">
        <v>1127</v>
      </c>
      <c r="G312" s="13"/>
      <c r="H312" s="198">
        <v>200</v>
      </c>
      <c r="I312" s="13"/>
      <c r="J312" s="13"/>
      <c r="K312" s="13"/>
      <c r="L312" s="196"/>
      <c r="M312" s="199"/>
      <c r="N312" s="200"/>
      <c r="O312" s="200"/>
      <c r="P312" s="200"/>
      <c r="Q312" s="200"/>
      <c r="R312" s="200"/>
      <c r="S312" s="200"/>
      <c r="T312" s="20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02" t="s">
        <v>186</v>
      </c>
      <c r="AU312" s="202" t="s">
        <v>74</v>
      </c>
      <c r="AV312" s="13" t="s">
        <v>78</v>
      </c>
      <c r="AW312" s="13" t="s">
        <v>27</v>
      </c>
      <c r="AX312" s="13" t="s">
        <v>70</v>
      </c>
      <c r="AY312" s="202" t="s">
        <v>138</v>
      </c>
    </row>
    <row r="313" s="14" customFormat="1">
      <c r="A313" s="14"/>
      <c r="B313" s="203"/>
      <c r="C313" s="14"/>
      <c r="D313" s="183" t="s">
        <v>186</v>
      </c>
      <c r="E313" s="204" t="s">
        <v>1</v>
      </c>
      <c r="F313" s="205" t="s">
        <v>392</v>
      </c>
      <c r="G313" s="14"/>
      <c r="H313" s="206">
        <v>350</v>
      </c>
      <c r="I313" s="14"/>
      <c r="J313" s="14"/>
      <c r="K313" s="14"/>
      <c r="L313" s="203"/>
      <c r="M313" s="207"/>
      <c r="N313" s="208"/>
      <c r="O313" s="208"/>
      <c r="P313" s="208"/>
      <c r="Q313" s="208"/>
      <c r="R313" s="208"/>
      <c r="S313" s="208"/>
      <c r="T313" s="20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04" t="s">
        <v>186</v>
      </c>
      <c r="AU313" s="204" t="s">
        <v>74</v>
      </c>
      <c r="AV313" s="14" t="s">
        <v>146</v>
      </c>
      <c r="AW313" s="14" t="s">
        <v>27</v>
      </c>
      <c r="AX313" s="14" t="s">
        <v>74</v>
      </c>
      <c r="AY313" s="204" t="s">
        <v>138</v>
      </c>
    </row>
    <row r="314" s="2" customFormat="1" ht="16.5" customHeight="1">
      <c r="A314" s="30"/>
      <c r="B314" s="170"/>
      <c r="C314" s="171" t="s">
        <v>667</v>
      </c>
      <c r="D314" s="171" t="s">
        <v>141</v>
      </c>
      <c r="E314" s="172" t="s">
        <v>759</v>
      </c>
      <c r="F314" s="173" t="s">
        <v>760</v>
      </c>
      <c r="G314" s="174" t="s">
        <v>739</v>
      </c>
      <c r="H314" s="175">
        <v>24</v>
      </c>
      <c r="I314" s="176">
        <v>510</v>
      </c>
      <c r="J314" s="176">
        <f>ROUND(I314*H314,2)</f>
        <v>12240</v>
      </c>
      <c r="K314" s="173" t="s">
        <v>145</v>
      </c>
      <c r="L314" s="31"/>
      <c r="M314" s="177" t="s">
        <v>1</v>
      </c>
      <c r="N314" s="178" t="s">
        <v>35</v>
      </c>
      <c r="O314" s="179">
        <v>1</v>
      </c>
      <c r="P314" s="179">
        <f>O314*H314</f>
        <v>24</v>
      </c>
      <c r="Q314" s="179">
        <v>0</v>
      </c>
      <c r="R314" s="179">
        <f>Q314*H314</f>
        <v>0</v>
      </c>
      <c r="S314" s="179">
        <v>0</v>
      </c>
      <c r="T314" s="180">
        <f>S314*H314</f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81" t="s">
        <v>740</v>
      </c>
      <c r="AT314" s="181" t="s">
        <v>141</v>
      </c>
      <c r="AU314" s="181" t="s">
        <v>74</v>
      </c>
      <c r="AY314" s="17" t="s">
        <v>138</v>
      </c>
      <c r="BE314" s="182">
        <f>IF(N314="základní",J314,0)</f>
        <v>12240</v>
      </c>
      <c r="BF314" s="182">
        <f>IF(N314="snížená",J314,0)</f>
        <v>0</v>
      </c>
      <c r="BG314" s="182">
        <f>IF(N314="zákl. přenesená",J314,0)</f>
        <v>0</v>
      </c>
      <c r="BH314" s="182">
        <f>IF(N314="sníž. přenesená",J314,0)</f>
        <v>0</v>
      </c>
      <c r="BI314" s="182">
        <f>IF(N314="nulová",J314,0)</f>
        <v>0</v>
      </c>
      <c r="BJ314" s="17" t="s">
        <v>74</v>
      </c>
      <c r="BK314" s="182">
        <f>ROUND(I314*H314,2)</f>
        <v>12240</v>
      </c>
      <c r="BL314" s="17" t="s">
        <v>740</v>
      </c>
      <c r="BM314" s="181" t="s">
        <v>1128</v>
      </c>
    </row>
    <row r="315" s="2" customFormat="1" ht="16.5" customHeight="1">
      <c r="A315" s="30"/>
      <c r="B315" s="170"/>
      <c r="C315" s="171" t="s">
        <v>671</v>
      </c>
      <c r="D315" s="171" t="s">
        <v>141</v>
      </c>
      <c r="E315" s="172" t="s">
        <v>763</v>
      </c>
      <c r="F315" s="173" t="s">
        <v>764</v>
      </c>
      <c r="G315" s="174" t="s">
        <v>739</v>
      </c>
      <c r="H315" s="175">
        <v>24</v>
      </c>
      <c r="I315" s="176">
        <v>581</v>
      </c>
      <c r="J315" s="176">
        <f>ROUND(I315*H315,2)</f>
        <v>13944</v>
      </c>
      <c r="K315" s="173" t="s">
        <v>145</v>
      </c>
      <c r="L315" s="31"/>
      <c r="M315" s="177" t="s">
        <v>1</v>
      </c>
      <c r="N315" s="178" t="s">
        <v>35</v>
      </c>
      <c r="O315" s="179">
        <v>1</v>
      </c>
      <c r="P315" s="179">
        <f>O315*H315</f>
        <v>24</v>
      </c>
      <c r="Q315" s="179">
        <v>0</v>
      </c>
      <c r="R315" s="179">
        <f>Q315*H315</f>
        <v>0</v>
      </c>
      <c r="S315" s="179">
        <v>0</v>
      </c>
      <c r="T315" s="180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81" t="s">
        <v>740</v>
      </c>
      <c r="AT315" s="181" t="s">
        <v>141</v>
      </c>
      <c r="AU315" s="181" t="s">
        <v>74</v>
      </c>
      <c r="AY315" s="17" t="s">
        <v>138</v>
      </c>
      <c r="BE315" s="182">
        <f>IF(N315="základní",J315,0)</f>
        <v>13944</v>
      </c>
      <c r="BF315" s="182">
        <f>IF(N315="snížená",J315,0)</f>
        <v>0</v>
      </c>
      <c r="BG315" s="182">
        <f>IF(N315="zákl. přenesená",J315,0)</f>
        <v>0</v>
      </c>
      <c r="BH315" s="182">
        <f>IF(N315="sníž. přenesená",J315,0)</f>
        <v>0</v>
      </c>
      <c r="BI315" s="182">
        <f>IF(N315="nulová",J315,0)</f>
        <v>0</v>
      </c>
      <c r="BJ315" s="17" t="s">
        <v>74</v>
      </c>
      <c r="BK315" s="182">
        <f>ROUND(I315*H315,2)</f>
        <v>13944</v>
      </c>
      <c r="BL315" s="17" t="s">
        <v>740</v>
      </c>
      <c r="BM315" s="181" t="s">
        <v>1129</v>
      </c>
    </row>
    <row r="316" s="2" customFormat="1" ht="16.5" customHeight="1">
      <c r="A316" s="30"/>
      <c r="B316" s="170"/>
      <c r="C316" s="171" t="s">
        <v>675</v>
      </c>
      <c r="D316" s="171" t="s">
        <v>141</v>
      </c>
      <c r="E316" s="172" t="s">
        <v>767</v>
      </c>
      <c r="F316" s="173" t="s">
        <v>768</v>
      </c>
      <c r="G316" s="174" t="s">
        <v>739</v>
      </c>
      <c r="H316" s="175">
        <v>36</v>
      </c>
      <c r="I316" s="176">
        <v>510</v>
      </c>
      <c r="J316" s="176">
        <f>ROUND(I316*H316,2)</f>
        <v>18360</v>
      </c>
      <c r="K316" s="173" t="s">
        <v>145</v>
      </c>
      <c r="L316" s="31"/>
      <c r="M316" s="214" t="s">
        <v>1</v>
      </c>
      <c r="N316" s="215" t="s">
        <v>35</v>
      </c>
      <c r="O316" s="216">
        <v>1</v>
      </c>
      <c r="P316" s="216">
        <f>O316*H316</f>
        <v>36</v>
      </c>
      <c r="Q316" s="216">
        <v>0</v>
      </c>
      <c r="R316" s="216">
        <f>Q316*H316</f>
        <v>0</v>
      </c>
      <c r="S316" s="216">
        <v>0</v>
      </c>
      <c r="T316" s="217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81" t="s">
        <v>740</v>
      </c>
      <c r="AT316" s="181" t="s">
        <v>141</v>
      </c>
      <c r="AU316" s="181" t="s">
        <v>74</v>
      </c>
      <c r="AY316" s="17" t="s">
        <v>138</v>
      </c>
      <c r="BE316" s="182">
        <f>IF(N316="základní",J316,0)</f>
        <v>18360</v>
      </c>
      <c r="BF316" s="182">
        <f>IF(N316="snížená",J316,0)</f>
        <v>0</v>
      </c>
      <c r="BG316" s="182">
        <f>IF(N316="zákl. přenesená",J316,0)</f>
        <v>0</v>
      </c>
      <c r="BH316" s="182">
        <f>IF(N316="sníž. přenesená",J316,0)</f>
        <v>0</v>
      </c>
      <c r="BI316" s="182">
        <f>IF(N316="nulová",J316,0)</f>
        <v>0</v>
      </c>
      <c r="BJ316" s="17" t="s">
        <v>74</v>
      </c>
      <c r="BK316" s="182">
        <f>ROUND(I316*H316,2)</f>
        <v>18360</v>
      </c>
      <c r="BL316" s="17" t="s">
        <v>740</v>
      </c>
      <c r="BM316" s="181" t="s">
        <v>1130</v>
      </c>
    </row>
    <row r="317" s="2" customFormat="1" ht="6.96" customHeight="1">
      <c r="A317" s="30"/>
      <c r="B317" s="51"/>
      <c r="C317" s="52"/>
      <c r="D317" s="52"/>
      <c r="E317" s="52"/>
      <c r="F317" s="52"/>
      <c r="G317" s="52"/>
      <c r="H317" s="52"/>
      <c r="I317" s="52"/>
      <c r="J317" s="52"/>
      <c r="K317" s="52"/>
      <c r="L317" s="31"/>
      <c r="M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</row>
  </sheetData>
  <autoFilter ref="C138:K31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7:H12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9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="1" customFormat="1" ht="24.96" customHeight="1">
      <c r="B4" s="20"/>
      <c r="D4" s="21" t="s">
        <v>92</v>
      </c>
      <c r="L4" s="20"/>
      <c r="M4" s="120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27" t="s">
        <v>14</v>
      </c>
      <c r="L6" s="20"/>
    </row>
    <row r="7" s="1" customFormat="1" ht="16.5" customHeight="1">
      <c r="B7" s="20"/>
      <c r="E7" s="121" t="str">
        <f>'Rekapitulace stavby'!K6</f>
        <v>Rekonstrukce kotelny Libušina 8, Ostrava</v>
      </c>
      <c r="F7" s="27"/>
      <c r="G7" s="27"/>
      <c r="H7" s="27"/>
      <c r="L7" s="20"/>
    </row>
    <row r="8" s="1" customFormat="1" ht="12" customHeight="1">
      <c r="B8" s="20"/>
      <c r="D8" s="27" t="s">
        <v>93</v>
      </c>
      <c r="L8" s="20"/>
    </row>
    <row r="9" s="2" customFormat="1" ht="16.5" customHeight="1">
      <c r="A9" s="30"/>
      <c r="B9" s="31"/>
      <c r="C9" s="30"/>
      <c r="D9" s="30"/>
      <c r="E9" s="121" t="s">
        <v>1131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="2" customFormat="1" ht="12" customHeight="1">
      <c r="A10" s="30"/>
      <c r="B10" s="31"/>
      <c r="C10" s="30"/>
      <c r="D10" s="27" t="s">
        <v>95</v>
      </c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="2" customFormat="1" ht="16.5" customHeight="1">
      <c r="A11" s="30"/>
      <c r="B11" s="31"/>
      <c r="C11" s="30"/>
      <c r="D11" s="30"/>
      <c r="E11" s="58" t="s">
        <v>1132</v>
      </c>
      <c r="F11" s="30"/>
      <c r="G11" s="30"/>
      <c r="H11" s="30"/>
      <c r="I11" s="30"/>
      <c r="J11" s="30"/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="2" customFormat="1" ht="12" customHeight="1">
      <c r="A13" s="30"/>
      <c r="B13" s="31"/>
      <c r="C13" s="30"/>
      <c r="D13" s="27" t="s">
        <v>16</v>
      </c>
      <c r="E13" s="30"/>
      <c r="F13" s="24" t="s">
        <v>1</v>
      </c>
      <c r="G13" s="30"/>
      <c r="H13" s="30"/>
      <c r="I13" s="27" t="s">
        <v>17</v>
      </c>
      <c r="J13" s="24" t="s">
        <v>1</v>
      </c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="2" customFormat="1" ht="12" customHeight="1">
      <c r="A14" s="30"/>
      <c r="B14" s="31"/>
      <c r="C14" s="30"/>
      <c r="D14" s="27" t="s">
        <v>18</v>
      </c>
      <c r="E14" s="30"/>
      <c r="F14" s="24" t="s">
        <v>19</v>
      </c>
      <c r="G14" s="30"/>
      <c r="H14" s="30"/>
      <c r="I14" s="27" t="s">
        <v>20</v>
      </c>
      <c r="J14" s="60" t="str">
        <f>'Rekapitulace stavby'!AN8</f>
        <v>31. 1. 2024</v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="2" customFormat="1" ht="10.8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4" t="str">
        <f>IF('Rekapitulace stavby'!AN10="","",'Rekapitulace stavby'!AN10)</f>
        <v/>
      </c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="2" customFormat="1" ht="18" customHeight="1">
      <c r="A17" s="30"/>
      <c r="B17" s="31"/>
      <c r="C17" s="30"/>
      <c r="D17" s="30"/>
      <c r="E17" s="24" t="str">
        <f>IF('Rekapitulace stavby'!E11="","",'Rekapitulace stavby'!E11)</f>
        <v xml:space="preserve"> </v>
      </c>
      <c r="F17" s="30"/>
      <c r="G17" s="30"/>
      <c r="H17" s="30"/>
      <c r="I17" s="27" t="s">
        <v>24</v>
      </c>
      <c r="J17" s="24" t="str">
        <f>IF('Rekapitulace stavby'!AN11="","",'Rekapitulace stavby'!AN11)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="2" customFormat="1" ht="6.96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="2" customFormat="1" ht="12" customHeight="1">
      <c r="A19" s="30"/>
      <c r="B19" s="31"/>
      <c r="C19" s="30"/>
      <c r="D19" s="27" t="s">
        <v>25</v>
      </c>
      <c r="E19" s="30"/>
      <c r="F19" s="30"/>
      <c r="G19" s="30"/>
      <c r="H19" s="30"/>
      <c r="I19" s="27" t="s">
        <v>23</v>
      </c>
      <c r="J19" s="24" t="str">
        <f>'Rekapitulace stavby'!AN13</f>
        <v/>
      </c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="2" customFormat="1" ht="18" customHeight="1">
      <c r="A20" s="30"/>
      <c r="B20" s="31"/>
      <c r="C20" s="30"/>
      <c r="D20" s="30"/>
      <c r="E20" s="24" t="str">
        <f>'Rekapitulace stavby'!E14</f>
        <v xml:space="preserve"> </v>
      </c>
      <c r="F20" s="24"/>
      <c r="G20" s="24"/>
      <c r="H20" s="24"/>
      <c r="I20" s="27" t="s">
        <v>24</v>
      </c>
      <c r="J20" s="24" t="str">
        <f>'Rekapitulace stavby'!AN14</f>
        <v/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="2" customFormat="1" ht="6.96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="2" customFormat="1" ht="12" customHeight="1">
      <c r="A22" s="30"/>
      <c r="B22" s="31"/>
      <c r="C22" s="30"/>
      <c r="D22" s="27" t="s">
        <v>26</v>
      </c>
      <c r="E22" s="30"/>
      <c r="F22" s="30"/>
      <c r="G22" s="30"/>
      <c r="H22" s="30"/>
      <c r="I22" s="27" t="s">
        <v>23</v>
      </c>
      <c r="J22" s="24" t="str">
        <f>IF('Rekapitulace stavby'!AN16="","",'Rekapitulace stavby'!AN16)</f>
        <v/>
      </c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="2" customFormat="1" ht="18" customHeight="1">
      <c r="A23" s="30"/>
      <c r="B23" s="31"/>
      <c r="C23" s="30"/>
      <c r="D23" s="30"/>
      <c r="E23" s="24" t="str">
        <f>IF('Rekapitulace stavby'!E17="","",'Rekapitulace stavby'!E17)</f>
        <v xml:space="preserve"> </v>
      </c>
      <c r="F23" s="30"/>
      <c r="G23" s="30"/>
      <c r="H23" s="30"/>
      <c r="I23" s="27" t="s">
        <v>24</v>
      </c>
      <c r="J23" s="24" t="str">
        <f>IF('Rekapitulace stavby'!AN17="","",'Rekapitulace stavby'!AN17)</f>
        <v/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="2" customFormat="1" ht="6.96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="2" customFormat="1" ht="12" customHeight="1">
      <c r="A25" s="30"/>
      <c r="B25" s="31"/>
      <c r="C25" s="30"/>
      <c r="D25" s="27" t="s">
        <v>28</v>
      </c>
      <c r="E25" s="30"/>
      <c r="F25" s="30"/>
      <c r="G25" s="30"/>
      <c r="H25" s="30"/>
      <c r="I25" s="27" t="s">
        <v>23</v>
      </c>
      <c r="J25" s="24" t="str">
        <f>IF('Rekapitulace stavby'!AN19="","",'Rekapitulace stavby'!AN19)</f>
        <v/>
      </c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="2" customFormat="1" ht="18" customHeight="1">
      <c r="A26" s="30"/>
      <c r="B26" s="31"/>
      <c r="C26" s="30"/>
      <c r="D26" s="30"/>
      <c r="E26" s="24" t="str">
        <f>IF('Rekapitulace stavby'!E20="","",'Rekapitulace stavby'!E20)</f>
        <v xml:space="preserve"> </v>
      </c>
      <c r="F26" s="30"/>
      <c r="G26" s="30"/>
      <c r="H26" s="30"/>
      <c r="I26" s="27" t="s">
        <v>24</v>
      </c>
      <c r="J26" s="24" t="str">
        <f>IF('Rekapitulace stavby'!AN20="","",'Rekapitulace stavby'!AN20)</f>
        <v/>
      </c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="2" customFormat="1" ht="6.96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6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="2" customFormat="1" ht="12" customHeight="1">
      <c r="A28" s="30"/>
      <c r="B28" s="31"/>
      <c r="C28" s="30"/>
      <c r="D28" s="27" t="s">
        <v>29</v>
      </c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="8" customFormat="1" ht="16.5" customHeight="1">
      <c r="A29" s="122"/>
      <c r="B29" s="123"/>
      <c r="C29" s="122"/>
      <c r="D29" s="122"/>
      <c r="E29" s="28" t="s">
        <v>1</v>
      </c>
      <c r="F29" s="28"/>
      <c r="G29" s="28"/>
      <c r="H29" s="28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="2" customFormat="1" ht="6.96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="2" customFormat="1" ht="25.44" customHeight="1">
      <c r="A32" s="30"/>
      <c r="B32" s="31"/>
      <c r="C32" s="30"/>
      <c r="D32" s="125" t="s">
        <v>30</v>
      </c>
      <c r="E32" s="30"/>
      <c r="F32" s="30"/>
      <c r="G32" s="30"/>
      <c r="H32" s="30"/>
      <c r="I32" s="30"/>
      <c r="J32" s="87">
        <f>ROUND(J125, 2)</f>
        <v>581364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="2" customFormat="1" ht="6.96" customHeight="1">
      <c r="A33" s="30"/>
      <c r="B33" s="31"/>
      <c r="C33" s="30"/>
      <c r="D33" s="81"/>
      <c r="E33" s="81"/>
      <c r="F33" s="81"/>
      <c r="G33" s="81"/>
      <c r="H33" s="81"/>
      <c r="I33" s="81"/>
      <c r="J33" s="81"/>
      <c r="K33" s="81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="2" customFormat="1" ht="14.4" customHeight="1">
      <c r="A34" s="30"/>
      <c r="B34" s="31"/>
      <c r="C34" s="30"/>
      <c r="D34" s="30"/>
      <c r="E34" s="30"/>
      <c r="F34" s="35" t="s">
        <v>32</v>
      </c>
      <c r="G34" s="30"/>
      <c r="H34" s="30"/>
      <c r="I34" s="35" t="s">
        <v>31</v>
      </c>
      <c r="J34" s="35" t="s">
        <v>33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="2" customFormat="1" ht="14.4" customHeight="1">
      <c r="A35" s="30"/>
      <c r="B35" s="31"/>
      <c r="C35" s="30"/>
      <c r="D35" s="126" t="s">
        <v>34</v>
      </c>
      <c r="E35" s="27" t="s">
        <v>35</v>
      </c>
      <c r="F35" s="127">
        <f>ROUND((SUM(BE125:BE194)),  2)</f>
        <v>581364</v>
      </c>
      <c r="G35" s="30"/>
      <c r="H35" s="30"/>
      <c r="I35" s="128">
        <v>0.20999999999999999</v>
      </c>
      <c r="J35" s="127">
        <f>ROUND(((SUM(BE125:BE194))*I35),  2)</f>
        <v>122086.44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="2" customFormat="1" ht="14.4" customHeight="1">
      <c r="A36" s="30"/>
      <c r="B36" s="31"/>
      <c r="C36" s="30"/>
      <c r="D36" s="30"/>
      <c r="E36" s="27" t="s">
        <v>36</v>
      </c>
      <c r="F36" s="127">
        <f>ROUND((SUM(BF125:BF194)),  2)</f>
        <v>0</v>
      </c>
      <c r="G36" s="30"/>
      <c r="H36" s="30"/>
      <c r="I36" s="128">
        <v>0.12</v>
      </c>
      <c r="J36" s="127">
        <f>ROUND(((SUM(BF125:BF194))*I36),  2)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37</v>
      </c>
      <c r="F37" s="127">
        <f>ROUND((SUM(BG125:BG194)),  2)</f>
        <v>0</v>
      </c>
      <c r="G37" s="30"/>
      <c r="H37" s="30"/>
      <c r="I37" s="128">
        <v>0.20999999999999999</v>
      </c>
      <c r="J37" s="127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hidden="1" s="2" customFormat="1" ht="14.4" customHeight="1">
      <c r="A38" s="30"/>
      <c r="B38" s="31"/>
      <c r="C38" s="30"/>
      <c r="D38" s="30"/>
      <c r="E38" s="27" t="s">
        <v>38</v>
      </c>
      <c r="F38" s="127">
        <f>ROUND((SUM(BH125:BH194)),  2)</f>
        <v>0</v>
      </c>
      <c r="G38" s="30"/>
      <c r="H38" s="30"/>
      <c r="I38" s="128">
        <v>0.12</v>
      </c>
      <c r="J38" s="127">
        <f>0</f>
        <v>0</v>
      </c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hidden="1" s="2" customFormat="1" ht="14.4" customHeight="1">
      <c r="A39" s="30"/>
      <c r="B39" s="31"/>
      <c r="C39" s="30"/>
      <c r="D39" s="30"/>
      <c r="E39" s="27" t="s">
        <v>39</v>
      </c>
      <c r="F39" s="127">
        <f>ROUND((SUM(BI125:BI194)),  2)</f>
        <v>0</v>
      </c>
      <c r="G39" s="30"/>
      <c r="H39" s="30"/>
      <c r="I39" s="128">
        <v>0</v>
      </c>
      <c r="J39" s="127">
        <f>0</f>
        <v>0</v>
      </c>
      <c r="K39" s="30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="2" customFormat="1" ht="6.96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="2" customFormat="1" ht="25.44" customHeight="1">
      <c r="A41" s="30"/>
      <c r="B41" s="31"/>
      <c r="C41" s="129"/>
      <c r="D41" s="130" t="s">
        <v>40</v>
      </c>
      <c r="E41" s="72"/>
      <c r="F41" s="72"/>
      <c r="G41" s="131" t="s">
        <v>41</v>
      </c>
      <c r="H41" s="132" t="s">
        <v>42</v>
      </c>
      <c r="I41" s="72"/>
      <c r="J41" s="133">
        <f>SUM(J32:J39)</f>
        <v>703450.43999999994</v>
      </c>
      <c r="K41" s="134"/>
      <c r="L41" s="46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="2" customFormat="1" ht="14.4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6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46"/>
      <c r="D50" s="47" t="s">
        <v>43</v>
      </c>
      <c r="E50" s="48"/>
      <c r="F50" s="48"/>
      <c r="G50" s="47" t="s">
        <v>44</v>
      </c>
      <c r="H50" s="48"/>
      <c r="I50" s="48"/>
      <c r="J50" s="48"/>
      <c r="K50" s="48"/>
      <c r="L50" s="4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0"/>
      <c r="B61" s="31"/>
      <c r="C61" s="30"/>
      <c r="D61" s="49" t="s">
        <v>45</v>
      </c>
      <c r="E61" s="33"/>
      <c r="F61" s="135" t="s">
        <v>46</v>
      </c>
      <c r="G61" s="49" t="s">
        <v>45</v>
      </c>
      <c r="H61" s="33"/>
      <c r="I61" s="33"/>
      <c r="J61" s="136" t="s">
        <v>46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0"/>
      <c r="B65" s="31"/>
      <c r="C65" s="30"/>
      <c r="D65" s="47" t="s">
        <v>47</v>
      </c>
      <c r="E65" s="50"/>
      <c r="F65" s="50"/>
      <c r="G65" s="47" t="s">
        <v>48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0"/>
      <c r="B76" s="31"/>
      <c r="C76" s="30"/>
      <c r="D76" s="49" t="s">
        <v>45</v>
      </c>
      <c r="E76" s="33"/>
      <c r="F76" s="135" t="s">
        <v>46</v>
      </c>
      <c r="G76" s="49" t="s">
        <v>45</v>
      </c>
      <c r="H76" s="33"/>
      <c r="I76" s="33"/>
      <c r="J76" s="136" t="s">
        <v>46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97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21" t="str">
        <f>E7</f>
        <v>Rekonstrukce kotelny Libušina 8, Ostrava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1" customFormat="1" ht="12" customHeight="1">
      <c r="B86" s="20"/>
      <c r="C86" s="27" t="s">
        <v>93</v>
      </c>
      <c r="L86" s="20"/>
    </row>
    <row r="87" s="2" customFormat="1" ht="16.5" customHeight="1">
      <c r="A87" s="30"/>
      <c r="B87" s="31"/>
      <c r="C87" s="30"/>
      <c r="D87" s="30"/>
      <c r="E87" s="121" t="s">
        <v>1131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12" customHeight="1">
      <c r="A88" s="30"/>
      <c r="B88" s="31"/>
      <c r="C88" s="27" t="s">
        <v>95</v>
      </c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6.5" customHeight="1">
      <c r="A89" s="30"/>
      <c r="B89" s="31"/>
      <c r="C89" s="30"/>
      <c r="D89" s="30"/>
      <c r="E89" s="58" t="str">
        <f>E11</f>
        <v>MaR - 2.2. Pol</v>
      </c>
      <c r="F89" s="30"/>
      <c r="G89" s="30"/>
      <c r="H89" s="30"/>
      <c r="I89" s="30"/>
      <c r="J89" s="30"/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2" customHeight="1">
      <c r="A91" s="30"/>
      <c r="B91" s="31"/>
      <c r="C91" s="27" t="s">
        <v>18</v>
      </c>
      <c r="D91" s="30"/>
      <c r="E91" s="30"/>
      <c r="F91" s="24" t="str">
        <f>F14</f>
        <v xml:space="preserve"> </v>
      </c>
      <c r="G91" s="30"/>
      <c r="H91" s="30"/>
      <c r="I91" s="27" t="s">
        <v>20</v>
      </c>
      <c r="J91" s="60" t="str">
        <f>IF(J14="","",J14)</f>
        <v>31. 1. 2024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6.96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5.15" customHeight="1">
      <c r="A93" s="30"/>
      <c r="B93" s="31"/>
      <c r="C93" s="27" t="s">
        <v>22</v>
      </c>
      <c r="D93" s="30"/>
      <c r="E93" s="30"/>
      <c r="F93" s="24" t="str">
        <f>E17</f>
        <v xml:space="preserve"> </v>
      </c>
      <c r="G93" s="30"/>
      <c r="H93" s="30"/>
      <c r="I93" s="27" t="s">
        <v>26</v>
      </c>
      <c r="J93" s="28" t="str">
        <f>E23</f>
        <v xml:space="preserve"> </v>
      </c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15.15" customHeight="1">
      <c r="A94" s="30"/>
      <c r="B94" s="31"/>
      <c r="C94" s="27" t="s">
        <v>25</v>
      </c>
      <c r="D94" s="30"/>
      <c r="E94" s="30"/>
      <c r="F94" s="24" t="str">
        <f>IF(E20="","",E20)</f>
        <v xml:space="preserve"> </v>
      </c>
      <c r="G94" s="30"/>
      <c r="H94" s="30"/>
      <c r="I94" s="27" t="s">
        <v>28</v>
      </c>
      <c r="J94" s="28" t="str">
        <f>E26</f>
        <v xml:space="preserve"> </v>
      </c>
      <c r="K94" s="30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9.28" customHeight="1">
      <c r="A96" s="30"/>
      <c r="B96" s="31"/>
      <c r="C96" s="137" t="s">
        <v>98</v>
      </c>
      <c r="D96" s="129"/>
      <c r="E96" s="129"/>
      <c r="F96" s="129"/>
      <c r="G96" s="129"/>
      <c r="H96" s="129"/>
      <c r="I96" s="129"/>
      <c r="J96" s="138" t="s">
        <v>99</v>
      </c>
      <c r="K96" s="129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="2" customFormat="1" ht="10.32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6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="2" customFormat="1" ht="22.8" customHeight="1">
      <c r="A98" s="30"/>
      <c r="B98" s="31"/>
      <c r="C98" s="139" t="s">
        <v>100</v>
      </c>
      <c r="D98" s="30"/>
      <c r="E98" s="30"/>
      <c r="F98" s="30"/>
      <c r="G98" s="30"/>
      <c r="H98" s="30"/>
      <c r="I98" s="30"/>
      <c r="J98" s="87">
        <f>J125</f>
        <v>581364</v>
      </c>
      <c r="K98" s="30"/>
      <c r="L98" s="46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7" t="s">
        <v>101</v>
      </c>
    </row>
    <row r="99" s="9" customFormat="1" ht="24.96" customHeight="1">
      <c r="A99" s="9"/>
      <c r="B99" s="140"/>
      <c r="C99" s="9"/>
      <c r="D99" s="141" t="s">
        <v>1133</v>
      </c>
      <c r="E99" s="142"/>
      <c r="F99" s="142"/>
      <c r="G99" s="142"/>
      <c r="H99" s="142"/>
      <c r="I99" s="142"/>
      <c r="J99" s="143">
        <f>J126</f>
        <v>83744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0"/>
      <c r="C100" s="9"/>
      <c r="D100" s="141" t="s">
        <v>1134</v>
      </c>
      <c r="E100" s="142"/>
      <c r="F100" s="142"/>
      <c r="G100" s="142"/>
      <c r="H100" s="142"/>
      <c r="I100" s="142"/>
      <c r="J100" s="143">
        <f>J149</f>
        <v>77930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0"/>
      <c r="C101" s="9"/>
      <c r="D101" s="141" t="s">
        <v>1135</v>
      </c>
      <c r="E101" s="142"/>
      <c r="F101" s="142"/>
      <c r="G101" s="142"/>
      <c r="H101" s="142"/>
      <c r="I101" s="142"/>
      <c r="J101" s="143">
        <f>J158</f>
        <v>105580</v>
      </c>
      <c r="K101" s="9"/>
      <c r="L101" s="14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0"/>
      <c r="C102" s="9"/>
      <c r="D102" s="141" t="s">
        <v>1136</v>
      </c>
      <c r="E102" s="142"/>
      <c r="F102" s="142"/>
      <c r="G102" s="142"/>
      <c r="H102" s="142"/>
      <c r="I102" s="142"/>
      <c r="J102" s="143">
        <f>J172</f>
        <v>80000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0"/>
      <c r="C103" s="9"/>
      <c r="D103" s="141" t="s">
        <v>1137</v>
      </c>
      <c r="E103" s="142"/>
      <c r="F103" s="142"/>
      <c r="G103" s="142"/>
      <c r="H103" s="142"/>
      <c r="I103" s="142"/>
      <c r="J103" s="143">
        <f>J176</f>
        <v>234110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6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="2" customFormat="1" ht="6.96" customHeight="1">
      <c r="A105" s="30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6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9" s="2" customFormat="1" ht="6.96" customHeight="1">
      <c r="A109" s="30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46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24.96" customHeight="1">
      <c r="A110" s="30"/>
      <c r="B110" s="31"/>
      <c r="C110" s="21" t="s">
        <v>123</v>
      </c>
      <c r="D110" s="30"/>
      <c r="E110" s="30"/>
      <c r="F110" s="30"/>
      <c r="G110" s="30"/>
      <c r="H110" s="30"/>
      <c r="I110" s="30"/>
      <c r="J110" s="30"/>
      <c r="K110" s="30"/>
      <c r="L110" s="46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="2" customFormat="1" ht="6.96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6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="2" customFormat="1" ht="12" customHeight="1">
      <c r="A112" s="30"/>
      <c r="B112" s="31"/>
      <c r="C112" s="27" t="s">
        <v>14</v>
      </c>
      <c r="D112" s="30"/>
      <c r="E112" s="30"/>
      <c r="F112" s="30"/>
      <c r="G112" s="30"/>
      <c r="H112" s="30"/>
      <c r="I112" s="30"/>
      <c r="J112" s="30"/>
      <c r="K112" s="30"/>
      <c r="L112" s="46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16.5" customHeight="1">
      <c r="A113" s="30"/>
      <c r="B113" s="31"/>
      <c r="C113" s="30"/>
      <c r="D113" s="30"/>
      <c r="E113" s="121" t="str">
        <f>E7</f>
        <v>Rekonstrukce kotelny Libušina 8, Ostrava</v>
      </c>
      <c r="F113" s="27"/>
      <c r="G113" s="27"/>
      <c r="H113" s="27"/>
      <c r="I113" s="30"/>
      <c r="J113" s="30"/>
      <c r="K113" s="30"/>
      <c r="L113" s="46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1" customFormat="1" ht="12" customHeight="1">
      <c r="B114" s="20"/>
      <c r="C114" s="27" t="s">
        <v>93</v>
      </c>
      <c r="L114" s="20"/>
    </row>
    <row r="115" s="2" customFormat="1" ht="16.5" customHeight="1">
      <c r="A115" s="30"/>
      <c r="B115" s="31"/>
      <c r="C115" s="30"/>
      <c r="D115" s="30"/>
      <c r="E115" s="121" t="s">
        <v>1131</v>
      </c>
      <c r="F115" s="30"/>
      <c r="G115" s="30"/>
      <c r="H115" s="30"/>
      <c r="I115" s="30"/>
      <c r="J115" s="30"/>
      <c r="K115" s="30"/>
      <c r="L115" s="46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12" customHeight="1">
      <c r="A116" s="30"/>
      <c r="B116" s="31"/>
      <c r="C116" s="27" t="s">
        <v>95</v>
      </c>
      <c r="D116" s="30"/>
      <c r="E116" s="30"/>
      <c r="F116" s="30"/>
      <c r="G116" s="30"/>
      <c r="H116" s="30"/>
      <c r="I116" s="30"/>
      <c r="J116" s="30"/>
      <c r="K116" s="30"/>
      <c r="L116" s="46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2" customFormat="1" ht="16.5" customHeight="1">
      <c r="A117" s="30"/>
      <c r="B117" s="31"/>
      <c r="C117" s="30"/>
      <c r="D117" s="30"/>
      <c r="E117" s="58" t="str">
        <f>E11</f>
        <v>MaR - 2.2. Pol</v>
      </c>
      <c r="F117" s="30"/>
      <c r="G117" s="30"/>
      <c r="H117" s="30"/>
      <c r="I117" s="30"/>
      <c r="J117" s="30"/>
      <c r="K117" s="30"/>
      <c r="L117" s="46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="2" customFormat="1" ht="6.96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6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="2" customFormat="1" ht="12" customHeight="1">
      <c r="A119" s="30"/>
      <c r="B119" s="31"/>
      <c r="C119" s="27" t="s">
        <v>18</v>
      </c>
      <c r="D119" s="30"/>
      <c r="E119" s="30"/>
      <c r="F119" s="24" t="str">
        <f>F14</f>
        <v xml:space="preserve"> </v>
      </c>
      <c r="G119" s="30"/>
      <c r="H119" s="30"/>
      <c r="I119" s="27" t="s">
        <v>20</v>
      </c>
      <c r="J119" s="60" t="str">
        <f>IF(J14="","",J14)</f>
        <v>31. 1. 2024</v>
      </c>
      <c r="K119" s="30"/>
      <c r="L119" s="46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="2" customFormat="1" ht="6.96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6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="2" customFormat="1" ht="15.15" customHeight="1">
      <c r="A121" s="30"/>
      <c r="B121" s="31"/>
      <c r="C121" s="27" t="s">
        <v>22</v>
      </c>
      <c r="D121" s="30"/>
      <c r="E121" s="30"/>
      <c r="F121" s="24" t="str">
        <f>E17</f>
        <v xml:space="preserve"> </v>
      </c>
      <c r="G121" s="30"/>
      <c r="H121" s="30"/>
      <c r="I121" s="27" t="s">
        <v>26</v>
      </c>
      <c r="J121" s="28" t="str">
        <f>E23</f>
        <v xml:space="preserve"> </v>
      </c>
      <c r="K121" s="30"/>
      <c r="L121" s="46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="2" customFormat="1" ht="15.15" customHeight="1">
      <c r="A122" s="30"/>
      <c r="B122" s="31"/>
      <c r="C122" s="27" t="s">
        <v>25</v>
      </c>
      <c r="D122" s="30"/>
      <c r="E122" s="30"/>
      <c r="F122" s="24" t="str">
        <f>IF(E20="","",E20)</f>
        <v xml:space="preserve"> </v>
      </c>
      <c r="G122" s="30"/>
      <c r="H122" s="30"/>
      <c r="I122" s="27" t="s">
        <v>28</v>
      </c>
      <c r="J122" s="28" t="str">
        <f>E26</f>
        <v xml:space="preserve"> </v>
      </c>
      <c r="K122" s="30"/>
      <c r="L122" s="46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="2" customFormat="1" ht="10.32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6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="11" customFormat="1" ht="29.28" customHeight="1">
      <c r="A124" s="148"/>
      <c r="B124" s="149"/>
      <c r="C124" s="150" t="s">
        <v>124</v>
      </c>
      <c r="D124" s="151" t="s">
        <v>55</v>
      </c>
      <c r="E124" s="151" t="s">
        <v>51</v>
      </c>
      <c r="F124" s="151" t="s">
        <v>52</v>
      </c>
      <c r="G124" s="151" t="s">
        <v>125</v>
      </c>
      <c r="H124" s="151" t="s">
        <v>126</v>
      </c>
      <c r="I124" s="151" t="s">
        <v>127</v>
      </c>
      <c r="J124" s="151" t="s">
        <v>99</v>
      </c>
      <c r="K124" s="152" t="s">
        <v>128</v>
      </c>
      <c r="L124" s="153"/>
      <c r="M124" s="77" t="s">
        <v>1</v>
      </c>
      <c r="N124" s="78" t="s">
        <v>34</v>
      </c>
      <c r="O124" s="78" t="s">
        <v>129</v>
      </c>
      <c r="P124" s="78" t="s">
        <v>130</v>
      </c>
      <c r="Q124" s="78" t="s">
        <v>131</v>
      </c>
      <c r="R124" s="78" t="s">
        <v>132</v>
      </c>
      <c r="S124" s="78" t="s">
        <v>133</v>
      </c>
      <c r="T124" s="79" t="s">
        <v>134</v>
      </c>
      <c r="U124" s="148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</row>
    <row r="125" s="2" customFormat="1" ht="22.8" customHeight="1">
      <c r="A125" s="30"/>
      <c r="B125" s="31"/>
      <c r="C125" s="84" t="s">
        <v>135</v>
      </c>
      <c r="D125" s="30"/>
      <c r="E125" s="30"/>
      <c r="F125" s="30"/>
      <c r="G125" s="30"/>
      <c r="H125" s="30"/>
      <c r="I125" s="30"/>
      <c r="J125" s="154">
        <f>BK125</f>
        <v>581364</v>
      </c>
      <c r="K125" s="30"/>
      <c r="L125" s="31"/>
      <c r="M125" s="80"/>
      <c r="N125" s="64"/>
      <c r="O125" s="81"/>
      <c r="P125" s="155">
        <f>P126+P149+P158+P172+P176</f>
        <v>0</v>
      </c>
      <c r="Q125" s="81"/>
      <c r="R125" s="155">
        <f>R126+R149+R158+R172+R176</f>
        <v>0</v>
      </c>
      <c r="S125" s="81"/>
      <c r="T125" s="156">
        <f>T126+T149+T158+T172+T176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7" t="s">
        <v>69</v>
      </c>
      <c r="AU125" s="17" t="s">
        <v>101</v>
      </c>
      <c r="BK125" s="157">
        <f>BK126+BK149+BK158+BK172+BK176</f>
        <v>581364</v>
      </c>
    </row>
    <row r="126" s="12" customFormat="1" ht="25.92" customHeight="1">
      <c r="A126" s="12"/>
      <c r="B126" s="158"/>
      <c r="C126" s="12"/>
      <c r="D126" s="159" t="s">
        <v>69</v>
      </c>
      <c r="E126" s="160" t="s">
        <v>1138</v>
      </c>
      <c r="F126" s="160" t="s">
        <v>1139</v>
      </c>
      <c r="G126" s="12"/>
      <c r="H126" s="12"/>
      <c r="I126" s="12"/>
      <c r="J126" s="161">
        <f>BK126</f>
        <v>83744</v>
      </c>
      <c r="K126" s="12"/>
      <c r="L126" s="158"/>
      <c r="M126" s="162"/>
      <c r="N126" s="163"/>
      <c r="O126" s="163"/>
      <c r="P126" s="164">
        <f>SUM(P127:P148)</f>
        <v>0</v>
      </c>
      <c r="Q126" s="163"/>
      <c r="R126" s="164">
        <f>SUM(R127:R148)</f>
        <v>0</v>
      </c>
      <c r="S126" s="163"/>
      <c r="T126" s="165">
        <f>SUM(T127:T148)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9" t="s">
        <v>74</v>
      </c>
      <c r="AT126" s="166" t="s">
        <v>69</v>
      </c>
      <c r="AU126" s="166" t="s">
        <v>70</v>
      </c>
      <c r="AY126" s="159" t="s">
        <v>138</v>
      </c>
      <c r="BK126" s="167">
        <f>SUM(BK127:BK148)</f>
        <v>83744</v>
      </c>
    </row>
    <row r="127" s="2" customFormat="1" ht="16.5" customHeight="1">
      <c r="A127" s="30"/>
      <c r="B127" s="170"/>
      <c r="C127" s="171" t="s">
        <v>74</v>
      </c>
      <c r="D127" s="171" t="s">
        <v>141</v>
      </c>
      <c r="E127" s="172" t="s">
        <v>1140</v>
      </c>
      <c r="F127" s="173" t="s">
        <v>1141</v>
      </c>
      <c r="G127" s="174" t="s">
        <v>236</v>
      </c>
      <c r="H127" s="175">
        <v>1</v>
      </c>
      <c r="I127" s="176">
        <v>5318</v>
      </c>
      <c r="J127" s="176">
        <f>ROUND(I127*H127,2)</f>
        <v>5318</v>
      </c>
      <c r="K127" s="173" t="s">
        <v>1</v>
      </c>
      <c r="L127" s="31"/>
      <c r="M127" s="177" t="s">
        <v>1</v>
      </c>
      <c r="N127" s="178" t="s">
        <v>35</v>
      </c>
      <c r="O127" s="179">
        <v>0</v>
      </c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1" t="s">
        <v>146</v>
      </c>
      <c r="AT127" s="181" t="s">
        <v>141</v>
      </c>
      <c r="AU127" s="181" t="s">
        <v>74</v>
      </c>
      <c r="AY127" s="17" t="s">
        <v>138</v>
      </c>
      <c r="BE127" s="182">
        <f>IF(N127="základní",J127,0)</f>
        <v>5318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7" t="s">
        <v>74</v>
      </c>
      <c r="BK127" s="182">
        <f>ROUND(I127*H127,2)</f>
        <v>5318</v>
      </c>
      <c r="BL127" s="17" t="s">
        <v>146</v>
      </c>
      <c r="BM127" s="181" t="s">
        <v>78</v>
      </c>
    </row>
    <row r="128" s="2" customFormat="1" ht="16.5" customHeight="1">
      <c r="A128" s="30"/>
      <c r="B128" s="170"/>
      <c r="C128" s="171" t="s">
        <v>78</v>
      </c>
      <c r="D128" s="171" t="s">
        <v>141</v>
      </c>
      <c r="E128" s="172" t="s">
        <v>1142</v>
      </c>
      <c r="F128" s="173" t="s">
        <v>1143</v>
      </c>
      <c r="G128" s="174" t="s">
        <v>236</v>
      </c>
      <c r="H128" s="175">
        <v>1</v>
      </c>
      <c r="I128" s="176">
        <v>1050</v>
      </c>
      <c r="J128" s="176">
        <f>ROUND(I128*H128,2)</f>
        <v>1050</v>
      </c>
      <c r="K128" s="173" t="s">
        <v>1</v>
      </c>
      <c r="L128" s="31"/>
      <c r="M128" s="177" t="s">
        <v>1</v>
      </c>
      <c r="N128" s="178" t="s">
        <v>35</v>
      </c>
      <c r="O128" s="179">
        <v>0</v>
      </c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1" t="s">
        <v>146</v>
      </c>
      <c r="AT128" s="181" t="s">
        <v>141</v>
      </c>
      <c r="AU128" s="181" t="s">
        <v>74</v>
      </c>
      <c r="AY128" s="17" t="s">
        <v>138</v>
      </c>
      <c r="BE128" s="182">
        <f>IF(N128="základní",J128,0)</f>
        <v>1050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7" t="s">
        <v>74</v>
      </c>
      <c r="BK128" s="182">
        <f>ROUND(I128*H128,2)</f>
        <v>1050</v>
      </c>
      <c r="BL128" s="17" t="s">
        <v>146</v>
      </c>
      <c r="BM128" s="181" t="s">
        <v>146</v>
      </c>
    </row>
    <row r="129" s="2" customFormat="1" ht="21.75" customHeight="1">
      <c r="A129" s="30"/>
      <c r="B129" s="170"/>
      <c r="C129" s="171" t="s">
        <v>87</v>
      </c>
      <c r="D129" s="171" t="s">
        <v>141</v>
      </c>
      <c r="E129" s="172" t="s">
        <v>1144</v>
      </c>
      <c r="F129" s="173" t="s">
        <v>1145</v>
      </c>
      <c r="G129" s="174" t="s">
        <v>236</v>
      </c>
      <c r="H129" s="175">
        <v>6</v>
      </c>
      <c r="I129" s="176">
        <v>1250</v>
      </c>
      <c r="J129" s="176">
        <f>ROUND(I129*H129,2)</f>
        <v>7500</v>
      </c>
      <c r="K129" s="173" t="s">
        <v>1</v>
      </c>
      <c r="L129" s="31"/>
      <c r="M129" s="177" t="s">
        <v>1</v>
      </c>
      <c r="N129" s="178" t="s">
        <v>35</v>
      </c>
      <c r="O129" s="179">
        <v>0</v>
      </c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1" t="s">
        <v>146</v>
      </c>
      <c r="AT129" s="181" t="s">
        <v>141</v>
      </c>
      <c r="AU129" s="181" t="s">
        <v>74</v>
      </c>
      <c r="AY129" s="17" t="s">
        <v>138</v>
      </c>
      <c r="BE129" s="182">
        <f>IF(N129="základní",J129,0)</f>
        <v>7500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7" t="s">
        <v>74</v>
      </c>
      <c r="BK129" s="182">
        <f>ROUND(I129*H129,2)</f>
        <v>7500</v>
      </c>
      <c r="BL129" s="17" t="s">
        <v>146</v>
      </c>
      <c r="BM129" s="181" t="s">
        <v>164</v>
      </c>
    </row>
    <row r="130" s="2" customFormat="1" ht="21.75" customHeight="1">
      <c r="A130" s="30"/>
      <c r="B130" s="170"/>
      <c r="C130" s="171" t="s">
        <v>146</v>
      </c>
      <c r="D130" s="171" t="s">
        <v>141</v>
      </c>
      <c r="E130" s="172" t="s">
        <v>1146</v>
      </c>
      <c r="F130" s="173" t="s">
        <v>1147</v>
      </c>
      <c r="G130" s="174" t="s">
        <v>236</v>
      </c>
      <c r="H130" s="175">
        <v>6</v>
      </c>
      <c r="I130" s="176">
        <v>525</v>
      </c>
      <c r="J130" s="176">
        <f>ROUND(I130*H130,2)</f>
        <v>3150</v>
      </c>
      <c r="K130" s="173" t="s">
        <v>1</v>
      </c>
      <c r="L130" s="31"/>
      <c r="M130" s="177" t="s">
        <v>1</v>
      </c>
      <c r="N130" s="178" t="s">
        <v>35</v>
      </c>
      <c r="O130" s="179">
        <v>0</v>
      </c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1" t="s">
        <v>146</v>
      </c>
      <c r="AT130" s="181" t="s">
        <v>141</v>
      </c>
      <c r="AU130" s="181" t="s">
        <v>74</v>
      </c>
      <c r="AY130" s="17" t="s">
        <v>138</v>
      </c>
      <c r="BE130" s="182">
        <f>IF(N130="základní",J130,0)</f>
        <v>3150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7" t="s">
        <v>74</v>
      </c>
      <c r="BK130" s="182">
        <f>ROUND(I130*H130,2)</f>
        <v>3150</v>
      </c>
      <c r="BL130" s="17" t="s">
        <v>146</v>
      </c>
      <c r="BM130" s="181" t="s">
        <v>180</v>
      </c>
    </row>
    <row r="131" s="2" customFormat="1" ht="16.5" customHeight="1">
      <c r="A131" s="30"/>
      <c r="B131" s="170"/>
      <c r="C131" s="171" t="s">
        <v>160</v>
      </c>
      <c r="D131" s="171" t="s">
        <v>141</v>
      </c>
      <c r="E131" s="172" t="s">
        <v>1148</v>
      </c>
      <c r="F131" s="173" t="s">
        <v>1149</v>
      </c>
      <c r="G131" s="174" t="s">
        <v>236</v>
      </c>
      <c r="H131" s="175">
        <v>1</v>
      </c>
      <c r="I131" s="176">
        <v>1150</v>
      </c>
      <c r="J131" s="176">
        <f>ROUND(I131*H131,2)</f>
        <v>1150</v>
      </c>
      <c r="K131" s="173" t="s">
        <v>1</v>
      </c>
      <c r="L131" s="31"/>
      <c r="M131" s="177" t="s">
        <v>1</v>
      </c>
      <c r="N131" s="178" t="s">
        <v>35</v>
      </c>
      <c r="O131" s="179">
        <v>0</v>
      </c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1" t="s">
        <v>146</v>
      </c>
      <c r="AT131" s="181" t="s">
        <v>141</v>
      </c>
      <c r="AU131" s="181" t="s">
        <v>74</v>
      </c>
      <c r="AY131" s="17" t="s">
        <v>138</v>
      </c>
      <c r="BE131" s="182">
        <f>IF(N131="základní",J131,0)</f>
        <v>1150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7" t="s">
        <v>74</v>
      </c>
      <c r="BK131" s="182">
        <f>ROUND(I131*H131,2)</f>
        <v>1150</v>
      </c>
      <c r="BL131" s="17" t="s">
        <v>146</v>
      </c>
      <c r="BM131" s="181" t="s">
        <v>192</v>
      </c>
    </row>
    <row r="132" s="2" customFormat="1" ht="16.5" customHeight="1">
      <c r="A132" s="30"/>
      <c r="B132" s="170"/>
      <c r="C132" s="171" t="s">
        <v>164</v>
      </c>
      <c r="D132" s="171" t="s">
        <v>141</v>
      </c>
      <c r="E132" s="172" t="s">
        <v>1150</v>
      </c>
      <c r="F132" s="173" t="s">
        <v>1151</v>
      </c>
      <c r="G132" s="174" t="s">
        <v>236</v>
      </c>
      <c r="H132" s="175">
        <v>1</v>
      </c>
      <c r="I132" s="176">
        <v>780</v>
      </c>
      <c r="J132" s="176">
        <f>ROUND(I132*H132,2)</f>
        <v>780</v>
      </c>
      <c r="K132" s="173" t="s">
        <v>1</v>
      </c>
      <c r="L132" s="31"/>
      <c r="M132" s="177" t="s">
        <v>1</v>
      </c>
      <c r="N132" s="178" t="s">
        <v>35</v>
      </c>
      <c r="O132" s="179">
        <v>0</v>
      </c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1" t="s">
        <v>146</v>
      </c>
      <c r="AT132" s="181" t="s">
        <v>141</v>
      </c>
      <c r="AU132" s="181" t="s">
        <v>74</v>
      </c>
      <c r="AY132" s="17" t="s">
        <v>138</v>
      </c>
      <c r="BE132" s="182">
        <f>IF(N132="základní",J132,0)</f>
        <v>780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7" t="s">
        <v>74</v>
      </c>
      <c r="BK132" s="182">
        <f>ROUND(I132*H132,2)</f>
        <v>780</v>
      </c>
      <c r="BL132" s="17" t="s">
        <v>146</v>
      </c>
      <c r="BM132" s="181" t="s">
        <v>8</v>
      </c>
    </row>
    <row r="133" s="2" customFormat="1" ht="16.5" customHeight="1">
      <c r="A133" s="30"/>
      <c r="B133" s="170"/>
      <c r="C133" s="171" t="s">
        <v>174</v>
      </c>
      <c r="D133" s="171" t="s">
        <v>141</v>
      </c>
      <c r="E133" s="172" t="s">
        <v>1152</v>
      </c>
      <c r="F133" s="173" t="s">
        <v>1153</v>
      </c>
      <c r="G133" s="174" t="s">
        <v>236</v>
      </c>
      <c r="H133" s="175">
        <v>1</v>
      </c>
      <c r="I133" s="176">
        <v>3480</v>
      </c>
      <c r="J133" s="176">
        <f>ROUND(I133*H133,2)</f>
        <v>3480</v>
      </c>
      <c r="K133" s="173" t="s">
        <v>1</v>
      </c>
      <c r="L133" s="31"/>
      <c r="M133" s="177" t="s">
        <v>1</v>
      </c>
      <c r="N133" s="178" t="s">
        <v>35</v>
      </c>
      <c r="O133" s="179">
        <v>0</v>
      </c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1" t="s">
        <v>146</v>
      </c>
      <c r="AT133" s="181" t="s">
        <v>141</v>
      </c>
      <c r="AU133" s="181" t="s">
        <v>74</v>
      </c>
      <c r="AY133" s="17" t="s">
        <v>138</v>
      </c>
      <c r="BE133" s="182">
        <f>IF(N133="základní",J133,0)</f>
        <v>3480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7" t="s">
        <v>74</v>
      </c>
      <c r="BK133" s="182">
        <f>ROUND(I133*H133,2)</f>
        <v>3480</v>
      </c>
      <c r="BL133" s="17" t="s">
        <v>146</v>
      </c>
      <c r="BM133" s="181" t="s">
        <v>207</v>
      </c>
    </row>
    <row r="134" s="2" customFormat="1" ht="16.5" customHeight="1">
      <c r="A134" s="30"/>
      <c r="B134" s="170"/>
      <c r="C134" s="171" t="s">
        <v>180</v>
      </c>
      <c r="D134" s="171" t="s">
        <v>141</v>
      </c>
      <c r="E134" s="172" t="s">
        <v>1154</v>
      </c>
      <c r="F134" s="173" t="s">
        <v>1155</v>
      </c>
      <c r="G134" s="174" t="s">
        <v>236</v>
      </c>
      <c r="H134" s="175">
        <v>1</v>
      </c>
      <c r="I134" s="176">
        <v>480</v>
      </c>
      <c r="J134" s="176">
        <f>ROUND(I134*H134,2)</f>
        <v>480</v>
      </c>
      <c r="K134" s="173" t="s">
        <v>1</v>
      </c>
      <c r="L134" s="31"/>
      <c r="M134" s="177" t="s">
        <v>1</v>
      </c>
      <c r="N134" s="178" t="s">
        <v>35</v>
      </c>
      <c r="O134" s="179">
        <v>0</v>
      </c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1" t="s">
        <v>146</v>
      </c>
      <c r="AT134" s="181" t="s">
        <v>141</v>
      </c>
      <c r="AU134" s="181" t="s">
        <v>74</v>
      </c>
      <c r="AY134" s="17" t="s">
        <v>138</v>
      </c>
      <c r="BE134" s="182">
        <f>IF(N134="základní",J134,0)</f>
        <v>480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7" t="s">
        <v>74</v>
      </c>
      <c r="BK134" s="182">
        <f>ROUND(I134*H134,2)</f>
        <v>480</v>
      </c>
      <c r="BL134" s="17" t="s">
        <v>146</v>
      </c>
      <c r="BM134" s="181" t="s">
        <v>178</v>
      </c>
    </row>
    <row r="135" s="2" customFormat="1" ht="16.5" customHeight="1">
      <c r="A135" s="30"/>
      <c r="B135" s="170"/>
      <c r="C135" s="171" t="s">
        <v>139</v>
      </c>
      <c r="D135" s="171" t="s">
        <v>141</v>
      </c>
      <c r="E135" s="172" t="s">
        <v>1156</v>
      </c>
      <c r="F135" s="173" t="s">
        <v>1157</v>
      </c>
      <c r="G135" s="174" t="s">
        <v>236</v>
      </c>
      <c r="H135" s="175">
        <v>1</v>
      </c>
      <c r="I135" s="176">
        <v>1890</v>
      </c>
      <c r="J135" s="176">
        <f>ROUND(I135*H135,2)</f>
        <v>1890</v>
      </c>
      <c r="K135" s="173" t="s">
        <v>1</v>
      </c>
      <c r="L135" s="31"/>
      <c r="M135" s="177" t="s">
        <v>1</v>
      </c>
      <c r="N135" s="178" t="s">
        <v>35</v>
      </c>
      <c r="O135" s="179">
        <v>0</v>
      </c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1" t="s">
        <v>146</v>
      </c>
      <c r="AT135" s="181" t="s">
        <v>141</v>
      </c>
      <c r="AU135" s="181" t="s">
        <v>74</v>
      </c>
      <c r="AY135" s="17" t="s">
        <v>138</v>
      </c>
      <c r="BE135" s="182">
        <f>IF(N135="základní",J135,0)</f>
        <v>1890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7" t="s">
        <v>74</v>
      </c>
      <c r="BK135" s="182">
        <f>ROUND(I135*H135,2)</f>
        <v>1890</v>
      </c>
      <c r="BL135" s="17" t="s">
        <v>146</v>
      </c>
      <c r="BM135" s="181" t="s">
        <v>225</v>
      </c>
    </row>
    <row r="136" s="2" customFormat="1" ht="16.5" customHeight="1">
      <c r="A136" s="30"/>
      <c r="B136" s="170"/>
      <c r="C136" s="171" t="s">
        <v>192</v>
      </c>
      <c r="D136" s="171" t="s">
        <v>141</v>
      </c>
      <c r="E136" s="172" t="s">
        <v>1158</v>
      </c>
      <c r="F136" s="173" t="s">
        <v>1159</v>
      </c>
      <c r="G136" s="174" t="s">
        <v>236</v>
      </c>
      <c r="H136" s="175">
        <v>1</v>
      </c>
      <c r="I136" s="176">
        <v>390</v>
      </c>
      <c r="J136" s="176">
        <f>ROUND(I136*H136,2)</f>
        <v>390</v>
      </c>
      <c r="K136" s="173" t="s">
        <v>1</v>
      </c>
      <c r="L136" s="31"/>
      <c r="M136" s="177" t="s">
        <v>1</v>
      </c>
      <c r="N136" s="178" t="s">
        <v>35</v>
      </c>
      <c r="O136" s="179">
        <v>0</v>
      </c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1" t="s">
        <v>146</v>
      </c>
      <c r="AT136" s="181" t="s">
        <v>141</v>
      </c>
      <c r="AU136" s="181" t="s">
        <v>74</v>
      </c>
      <c r="AY136" s="17" t="s">
        <v>138</v>
      </c>
      <c r="BE136" s="182">
        <f>IF(N136="základní",J136,0)</f>
        <v>390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7" t="s">
        <v>74</v>
      </c>
      <c r="BK136" s="182">
        <f>ROUND(I136*H136,2)</f>
        <v>390</v>
      </c>
      <c r="BL136" s="17" t="s">
        <v>146</v>
      </c>
      <c r="BM136" s="181" t="s">
        <v>233</v>
      </c>
    </row>
    <row r="137" s="2" customFormat="1" ht="21.75" customHeight="1">
      <c r="A137" s="30"/>
      <c r="B137" s="170"/>
      <c r="C137" s="171" t="s">
        <v>196</v>
      </c>
      <c r="D137" s="171" t="s">
        <v>141</v>
      </c>
      <c r="E137" s="172" t="s">
        <v>1160</v>
      </c>
      <c r="F137" s="173" t="s">
        <v>1161</v>
      </c>
      <c r="G137" s="174" t="s">
        <v>236</v>
      </c>
      <c r="H137" s="175">
        <v>1</v>
      </c>
      <c r="I137" s="176">
        <v>5318</v>
      </c>
      <c r="J137" s="176">
        <f>ROUND(I137*H137,2)</f>
        <v>5318</v>
      </c>
      <c r="K137" s="173" t="s">
        <v>1</v>
      </c>
      <c r="L137" s="31"/>
      <c r="M137" s="177" t="s">
        <v>1</v>
      </c>
      <c r="N137" s="178" t="s">
        <v>35</v>
      </c>
      <c r="O137" s="179">
        <v>0</v>
      </c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1" t="s">
        <v>146</v>
      </c>
      <c r="AT137" s="181" t="s">
        <v>141</v>
      </c>
      <c r="AU137" s="181" t="s">
        <v>74</v>
      </c>
      <c r="AY137" s="17" t="s">
        <v>138</v>
      </c>
      <c r="BE137" s="182">
        <f>IF(N137="základní",J137,0)</f>
        <v>5318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7" t="s">
        <v>74</v>
      </c>
      <c r="BK137" s="182">
        <f>ROUND(I137*H137,2)</f>
        <v>5318</v>
      </c>
      <c r="BL137" s="17" t="s">
        <v>146</v>
      </c>
      <c r="BM137" s="181" t="s">
        <v>243</v>
      </c>
    </row>
    <row r="138" s="2" customFormat="1" ht="16.5" customHeight="1">
      <c r="A138" s="30"/>
      <c r="B138" s="170"/>
      <c r="C138" s="171" t="s">
        <v>8</v>
      </c>
      <c r="D138" s="171" t="s">
        <v>141</v>
      </c>
      <c r="E138" s="172" t="s">
        <v>1162</v>
      </c>
      <c r="F138" s="173" t="s">
        <v>1163</v>
      </c>
      <c r="G138" s="174" t="s">
        <v>236</v>
      </c>
      <c r="H138" s="175">
        <v>1</v>
      </c>
      <c r="I138" s="176">
        <v>250</v>
      </c>
      <c r="J138" s="176">
        <f>ROUND(I138*H138,2)</f>
        <v>250</v>
      </c>
      <c r="K138" s="173" t="s">
        <v>1</v>
      </c>
      <c r="L138" s="31"/>
      <c r="M138" s="177" t="s">
        <v>1</v>
      </c>
      <c r="N138" s="178" t="s">
        <v>35</v>
      </c>
      <c r="O138" s="179">
        <v>0</v>
      </c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1" t="s">
        <v>146</v>
      </c>
      <c r="AT138" s="181" t="s">
        <v>141</v>
      </c>
      <c r="AU138" s="181" t="s">
        <v>74</v>
      </c>
      <c r="AY138" s="17" t="s">
        <v>138</v>
      </c>
      <c r="BE138" s="182">
        <f>IF(N138="základní",J138,0)</f>
        <v>250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7" t="s">
        <v>74</v>
      </c>
      <c r="BK138" s="182">
        <f>ROUND(I138*H138,2)</f>
        <v>250</v>
      </c>
      <c r="BL138" s="17" t="s">
        <v>146</v>
      </c>
      <c r="BM138" s="181" t="s">
        <v>251</v>
      </c>
    </row>
    <row r="139" s="2" customFormat="1" ht="24.15" customHeight="1">
      <c r="A139" s="30"/>
      <c r="B139" s="170"/>
      <c r="C139" s="171" t="s">
        <v>203</v>
      </c>
      <c r="D139" s="171" t="s">
        <v>141</v>
      </c>
      <c r="E139" s="172" t="s">
        <v>1164</v>
      </c>
      <c r="F139" s="173" t="s">
        <v>1165</v>
      </c>
      <c r="G139" s="174" t="s">
        <v>236</v>
      </c>
      <c r="H139" s="175">
        <v>1</v>
      </c>
      <c r="I139" s="176">
        <v>488</v>
      </c>
      <c r="J139" s="176">
        <f>ROUND(I139*H139,2)</f>
        <v>488</v>
      </c>
      <c r="K139" s="173" t="s">
        <v>1</v>
      </c>
      <c r="L139" s="31"/>
      <c r="M139" s="177" t="s">
        <v>1</v>
      </c>
      <c r="N139" s="178" t="s">
        <v>35</v>
      </c>
      <c r="O139" s="179">
        <v>0</v>
      </c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1" t="s">
        <v>146</v>
      </c>
      <c r="AT139" s="181" t="s">
        <v>141</v>
      </c>
      <c r="AU139" s="181" t="s">
        <v>74</v>
      </c>
      <c r="AY139" s="17" t="s">
        <v>138</v>
      </c>
      <c r="BE139" s="182">
        <f>IF(N139="základní",J139,0)</f>
        <v>488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7" t="s">
        <v>74</v>
      </c>
      <c r="BK139" s="182">
        <f>ROUND(I139*H139,2)</f>
        <v>488</v>
      </c>
      <c r="BL139" s="17" t="s">
        <v>146</v>
      </c>
      <c r="BM139" s="181" t="s">
        <v>259</v>
      </c>
    </row>
    <row r="140" s="2" customFormat="1" ht="24.15" customHeight="1">
      <c r="A140" s="30"/>
      <c r="B140" s="170"/>
      <c r="C140" s="171" t="s">
        <v>207</v>
      </c>
      <c r="D140" s="171" t="s">
        <v>141</v>
      </c>
      <c r="E140" s="172" t="s">
        <v>1166</v>
      </c>
      <c r="F140" s="173" t="s">
        <v>1167</v>
      </c>
      <c r="G140" s="174" t="s">
        <v>236</v>
      </c>
      <c r="H140" s="175">
        <v>1</v>
      </c>
      <c r="I140" s="176">
        <v>290</v>
      </c>
      <c r="J140" s="176">
        <f>ROUND(I140*H140,2)</f>
        <v>290</v>
      </c>
      <c r="K140" s="173" t="s">
        <v>1</v>
      </c>
      <c r="L140" s="31"/>
      <c r="M140" s="177" t="s">
        <v>1</v>
      </c>
      <c r="N140" s="178" t="s">
        <v>35</v>
      </c>
      <c r="O140" s="179">
        <v>0</v>
      </c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1" t="s">
        <v>146</v>
      </c>
      <c r="AT140" s="181" t="s">
        <v>141</v>
      </c>
      <c r="AU140" s="181" t="s">
        <v>74</v>
      </c>
      <c r="AY140" s="17" t="s">
        <v>138</v>
      </c>
      <c r="BE140" s="182">
        <f>IF(N140="základní",J140,0)</f>
        <v>290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7" t="s">
        <v>74</v>
      </c>
      <c r="BK140" s="182">
        <f>ROUND(I140*H140,2)</f>
        <v>290</v>
      </c>
      <c r="BL140" s="17" t="s">
        <v>146</v>
      </c>
      <c r="BM140" s="181" t="s">
        <v>267</v>
      </c>
    </row>
    <row r="141" s="2" customFormat="1" ht="21.75" customHeight="1">
      <c r="A141" s="30"/>
      <c r="B141" s="170"/>
      <c r="C141" s="171" t="s">
        <v>211</v>
      </c>
      <c r="D141" s="171" t="s">
        <v>141</v>
      </c>
      <c r="E141" s="172" t="s">
        <v>1168</v>
      </c>
      <c r="F141" s="173" t="s">
        <v>1169</v>
      </c>
      <c r="G141" s="174" t="s">
        <v>236</v>
      </c>
      <c r="H141" s="175">
        <v>2</v>
      </c>
      <c r="I141" s="176">
        <v>2890</v>
      </c>
      <c r="J141" s="176">
        <f>ROUND(I141*H141,2)</f>
        <v>5780</v>
      </c>
      <c r="K141" s="173" t="s">
        <v>1</v>
      </c>
      <c r="L141" s="31"/>
      <c r="M141" s="177" t="s">
        <v>1</v>
      </c>
      <c r="N141" s="178" t="s">
        <v>35</v>
      </c>
      <c r="O141" s="179">
        <v>0</v>
      </c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1" t="s">
        <v>146</v>
      </c>
      <c r="AT141" s="181" t="s">
        <v>141</v>
      </c>
      <c r="AU141" s="181" t="s">
        <v>74</v>
      </c>
      <c r="AY141" s="17" t="s">
        <v>138</v>
      </c>
      <c r="BE141" s="182">
        <f>IF(N141="základní",J141,0)</f>
        <v>5780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7" t="s">
        <v>74</v>
      </c>
      <c r="BK141" s="182">
        <f>ROUND(I141*H141,2)</f>
        <v>5780</v>
      </c>
      <c r="BL141" s="17" t="s">
        <v>146</v>
      </c>
      <c r="BM141" s="181" t="s">
        <v>273</v>
      </c>
    </row>
    <row r="142" s="2" customFormat="1" ht="21.75" customHeight="1">
      <c r="A142" s="30"/>
      <c r="B142" s="170"/>
      <c r="C142" s="171" t="s">
        <v>178</v>
      </c>
      <c r="D142" s="171" t="s">
        <v>141</v>
      </c>
      <c r="E142" s="172" t="s">
        <v>1170</v>
      </c>
      <c r="F142" s="173" t="s">
        <v>1171</v>
      </c>
      <c r="G142" s="174" t="s">
        <v>236</v>
      </c>
      <c r="H142" s="175">
        <v>2</v>
      </c>
      <c r="I142" s="176">
        <v>550</v>
      </c>
      <c r="J142" s="176">
        <f>ROUND(I142*H142,2)</f>
        <v>1100</v>
      </c>
      <c r="K142" s="173" t="s">
        <v>1</v>
      </c>
      <c r="L142" s="31"/>
      <c r="M142" s="177" t="s">
        <v>1</v>
      </c>
      <c r="N142" s="178" t="s">
        <v>35</v>
      </c>
      <c r="O142" s="179">
        <v>0</v>
      </c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1" t="s">
        <v>146</v>
      </c>
      <c r="AT142" s="181" t="s">
        <v>141</v>
      </c>
      <c r="AU142" s="181" t="s">
        <v>74</v>
      </c>
      <c r="AY142" s="17" t="s">
        <v>138</v>
      </c>
      <c r="BE142" s="182">
        <f>IF(N142="základní",J142,0)</f>
        <v>1100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7" t="s">
        <v>74</v>
      </c>
      <c r="BK142" s="182">
        <f>ROUND(I142*H142,2)</f>
        <v>1100</v>
      </c>
      <c r="BL142" s="17" t="s">
        <v>146</v>
      </c>
      <c r="BM142" s="181" t="s">
        <v>184</v>
      </c>
    </row>
    <row r="143" s="2" customFormat="1" ht="16.5" customHeight="1">
      <c r="A143" s="30"/>
      <c r="B143" s="170"/>
      <c r="C143" s="171" t="s">
        <v>221</v>
      </c>
      <c r="D143" s="171" t="s">
        <v>141</v>
      </c>
      <c r="E143" s="172" t="s">
        <v>1172</v>
      </c>
      <c r="F143" s="173" t="s">
        <v>1173</v>
      </c>
      <c r="G143" s="174" t="s">
        <v>236</v>
      </c>
      <c r="H143" s="175">
        <v>2</v>
      </c>
      <c r="I143" s="176">
        <v>4150</v>
      </c>
      <c r="J143" s="176">
        <f>ROUND(I143*H143,2)</f>
        <v>8300</v>
      </c>
      <c r="K143" s="173" t="s">
        <v>1</v>
      </c>
      <c r="L143" s="31"/>
      <c r="M143" s="177" t="s">
        <v>1</v>
      </c>
      <c r="N143" s="178" t="s">
        <v>35</v>
      </c>
      <c r="O143" s="179">
        <v>0</v>
      </c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1" t="s">
        <v>146</v>
      </c>
      <c r="AT143" s="181" t="s">
        <v>141</v>
      </c>
      <c r="AU143" s="181" t="s">
        <v>74</v>
      </c>
      <c r="AY143" s="17" t="s">
        <v>138</v>
      </c>
      <c r="BE143" s="182">
        <f>IF(N143="základní",J143,0)</f>
        <v>8300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7" t="s">
        <v>74</v>
      </c>
      <c r="BK143" s="182">
        <f>ROUND(I143*H143,2)</f>
        <v>8300</v>
      </c>
      <c r="BL143" s="17" t="s">
        <v>146</v>
      </c>
      <c r="BM143" s="181" t="s">
        <v>286</v>
      </c>
    </row>
    <row r="144" s="2" customFormat="1" ht="16.5" customHeight="1">
      <c r="A144" s="30"/>
      <c r="B144" s="170"/>
      <c r="C144" s="171" t="s">
        <v>225</v>
      </c>
      <c r="D144" s="171" t="s">
        <v>141</v>
      </c>
      <c r="E144" s="172" t="s">
        <v>1174</v>
      </c>
      <c r="F144" s="173" t="s">
        <v>1175</v>
      </c>
      <c r="G144" s="174" t="s">
        <v>236</v>
      </c>
      <c r="H144" s="175">
        <v>2</v>
      </c>
      <c r="I144" s="176">
        <v>480</v>
      </c>
      <c r="J144" s="176">
        <f>ROUND(I144*H144,2)</f>
        <v>960</v>
      </c>
      <c r="K144" s="173" t="s">
        <v>1</v>
      </c>
      <c r="L144" s="31"/>
      <c r="M144" s="177" t="s">
        <v>1</v>
      </c>
      <c r="N144" s="178" t="s">
        <v>35</v>
      </c>
      <c r="O144" s="179">
        <v>0</v>
      </c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1" t="s">
        <v>146</v>
      </c>
      <c r="AT144" s="181" t="s">
        <v>141</v>
      </c>
      <c r="AU144" s="181" t="s">
        <v>74</v>
      </c>
      <c r="AY144" s="17" t="s">
        <v>138</v>
      </c>
      <c r="BE144" s="182">
        <f>IF(N144="základní",J144,0)</f>
        <v>960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7" t="s">
        <v>74</v>
      </c>
      <c r="BK144" s="182">
        <f>ROUND(I144*H144,2)</f>
        <v>960</v>
      </c>
      <c r="BL144" s="17" t="s">
        <v>146</v>
      </c>
      <c r="BM144" s="181" t="s">
        <v>292</v>
      </c>
    </row>
    <row r="145" s="2" customFormat="1" ht="16.5" customHeight="1">
      <c r="A145" s="30"/>
      <c r="B145" s="170"/>
      <c r="C145" s="171" t="s">
        <v>229</v>
      </c>
      <c r="D145" s="171" t="s">
        <v>141</v>
      </c>
      <c r="E145" s="172" t="s">
        <v>1176</v>
      </c>
      <c r="F145" s="173" t="s">
        <v>1177</v>
      </c>
      <c r="G145" s="174" t="s">
        <v>236</v>
      </c>
      <c r="H145" s="175">
        <v>1</v>
      </c>
      <c r="I145" s="176">
        <v>4450</v>
      </c>
      <c r="J145" s="176">
        <f>ROUND(I145*H145,2)</f>
        <v>4450</v>
      </c>
      <c r="K145" s="173" t="s">
        <v>1</v>
      </c>
      <c r="L145" s="31"/>
      <c r="M145" s="177" t="s">
        <v>1</v>
      </c>
      <c r="N145" s="178" t="s">
        <v>35</v>
      </c>
      <c r="O145" s="179">
        <v>0</v>
      </c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1" t="s">
        <v>146</v>
      </c>
      <c r="AT145" s="181" t="s">
        <v>141</v>
      </c>
      <c r="AU145" s="181" t="s">
        <v>74</v>
      </c>
      <c r="AY145" s="17" t="s">
        <v>138</v>
      </c>
      <c r="BE145" s="182">
        <f>IF(N145="základní",J145,0)</f>
        <v>4450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7" t="s">
        <v>74</v>
      </c>
      <c r="BK145" s="182">
        <f>ROUND(I145*H145,2)</f>
        <v>4450</v>
      </c>
      <c r="BL145" s="17" t="s">
        <v>146</v>
      </c>
      <c r="BM145" s="181" t="s">
        <v>300</v>
      </c>
    </row>
    <row r="146" s="2" customFormat="1" ht="16.5" customHeight="1">
      <c r="A146" s="30"/>
      <c r="B146" s="170"/>
      <c r="C146" s="171" t="s">
        <v>233</v>
      </c>
      <c r="D146" s="171" t="s">
        <v>141</v>
      </c>
      <c r="E146" s="172" t="s">
        <v>1178</v>
      </c>
      <c r="F146" s="173" t="s">
        <v>1179</v>
      </c>
      <c r="G146" s="174" t="s">
        <v>236</v>
      </c>
      <c r="H146" s="175">
        <v>1</v>
      </c>
      <c r="I146" s="176">
        <v>480</v>
      </c>
      <c r="J146" s="176">
        <f>ROUND(I146*H146,2)</f>
        <v>480</v>
      </c>
      <c r="K146" s="173" t="s">
        <v>1</v>
      </c>
      <c r="L146" s="31"/>
      <c r="M146" s="177" t="s">
        <v>1</v>
      </c>
      <c r="N146" s="178" t="s">
        <v>35</v>
      </c>
      <c r="O146" s="179">
        <v>0</v>
      </c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1" t="s">
        <v>146</v>
      </c>
      <c r="AT146" s="181" t="s">
        <v>141</v>
      </c>
      <c r="AU146" s="181" t="s">
        <v>74</v>
      </c>
      <c r="AY146" s="17" t="s">
        <v>138</v>
      </c>
      <c r="BE146" s="182">
        <f>IF(N146="základní",J146,0)</f>
        <v>480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7" t="s">
        <v>74</v>
      </c>
      <c r="BK146" s="182">
        <f>ROUND(I146*H146,2)</f>
        <v>480</v>
      </c>
      <c r="BL146" s="17" t="s">
        <v>146</v>
      </c>
      <c r="BM146" s="181" t="s">
        <v>308</v>
      </c>
    </row>
    <row r="147" s="2" customFormat="1" ht="21.75" customHeight="1">
      <c r="A147" s="30"/>
      <c r="B147" s="170"/>
      <c r="C147" s="171" t="s">
        <v>7</v>
      </c>
      <c r="D147" s="171" t="s">
        <v>141</v>
      </c>
      <c r="E147" s="172" t="s">
        <v>1180</v>
      </c>
      <c r="F147" s="173" t="s">
        <v>1181</v>
      </c>
      <c r="G147" s="174" t="s">
        <v>236</v>
      </c>
      <c r="H147" s="175">
        <v>3</v>
      </c>
      <c r="I147" s="176">
        <v>9800</v>
      </c>
      <c r="J147" s="176">
        <f>ROUND(I147*H147,2)</f>
        <v>29400</v>
      </c>
      <c r="K147" s="173" t="s">
        <v>1</v>
      </c>
      <c r="L147" s="31"/>
      <c r="M147" s="177" t="s">
        <v>1</v>
      </c>
      <c r="N147" s="178" t="s">
        <v>35</v>
      </c>
      <c r="O147" s="179">
        <v>0</v>
      </c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81" t="s">
        <v>146</v>
      </c>
      <c r="AT147" s="181" t="s">
        <v>141</v>
      </c>
      <c r="AU147" s="181" t="s">
        <v>74</v>
      </c>
      <c r="AY147" s="17" t="s">
        <v>138</v>
      </c>
      <c r="BE147" s="182">
        <f>IF(N147="základní",J147,0)</f>
        <v>29400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7" t="s">
        <v>74</v>
      </c>
      <c r="BK147" s="182">
        <f>ROUND(I147*H147,2)</f>
        <v>29400</v>
      </c>
      <c r="BL147" s="17" t="s">
        <v>146</v>
      </c>
      <c r="BM147" s="181" t="s">
        <v>318</v>
      </c>
    </row>
    <row r="148" s="2" customFormat="1" ht="21.75" customHeight="1">
      <c r="A148" s="30"/>
      <c r="B148" s="170"/>
      <c r="C148" s="171" t="s">
        <v>243</v>
      </c>
      <c r="D148" s="171" t="s">
        <v>141</v>
      </c>
      <c r="E148" s="172" t="s">
        <v>1182</v>
      </c>
      <c r="F148" s="173" t="s">
        <v>1183</v>
      </c>
      <c r="G148" s="174" t="s">
        <v>236</v>
      </c>
      <c r="H148" s="175">
        <v>3</v>
      </c>
      <c r="I148" s="176">
        <v>580</v>
      </c>
      <c r="J148" s="176">
        <f>ROUND(I148*H148,2)</f>
        <v>1740</v>
      </c>
      <c r="K148" s="173" t="s">
        <v>1</v>
      </c>
      <c r="L148" s="31"/>
      <c r="M148" s="177" t="s">
        <v>1</v>
      </c>
      <c r="N148" s="178" t="s">
        <v>35</v>
      </c>
      <c r="O148" s="179">
        <v>0</v>
      </c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1" t="s">
        <v>146</v>
      </c>
      <c r="AT148" s="181" t="s">
        <v>141</v>
      </c>
      <c r="AU148" s="181" t="s">
        <v>74</v>
      </c>
      <c r="AY148" s="17" t="s">
        <v>138</v>
      </c>
      <c r="BE148" s="182">
        <f>IF(N148="základní",J148,0)</f>
        <v>1740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7" t="s">
        <v>74</v>
      </c>
      <c r="BK148" s="182">
        <f>ROUND(I148*H148,2)</f>
        <v>1740</v>
      </c>
      <c r="BL148" s="17" t="s">
        <v>146</v>
      </c>
      <c r="BM148" s="181" t="s">
        <v>326</v>
      </c>
    </row>
    <row r="149" s="12" customFormat="1" ht="25.92" customHeight="1">
      <c r="A149" s="12"/>
      <c r="B149" s="158"/>
      <c r="C149" s="12"/>
      <c r="D149" s="159" t="s">
        <v>69</v>
      </c>
      <c r="E149" s="160" t="s">
        <v>1184</v>
      </c>
      <c r="F149" s="160" t="s">
        <v>1185</v>
      </c>
      <c r="G149" s="12"/>
      <c r="H149" s="12"/>
      <c r="I149" s="12"/>
      <c r="J149" s="161">
        <f>BK149</f>
        <v>77930</v>
      </c>
      <c r="K149" s="12"/>
      <c r="L149" s="158"/>
      <c r="M149" s="162"/>
      <c r="N149" s="163"/>
      <c r="O149" s="163"/>
      <c r="P149" s="164">
        <f>SUM(P150:P157)</f>
        <v>0</v>
      </c>
      <c r="Q149" s="163"/>
      <c r="R149" s="164">
        <f>SUM(R150:R157)</f>
        <v>0</v>
      </c>
      <c r="S149" s="163"/>
      <c r="T149" s="165">
        <f>SUM(T150:T157)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9" t="s">
        <v>74</v>
      </c>
      <c r="AT149" s="166" t="s">
        <v>69</v>
      </c>
      <c r="AU149" s="166" t="s">
        <v>70</v>
      </c>
      <c r="AY149" s="159" t="s">
        <v>138</v>
      </c>
      <c r="BK149" s="167">
        <f>SUM(BK150:BK157)</f>
        <v>77930</v>
      </c>
    </row>
    <row r="150" s="2" customFormat="1" ht="16.5" customHeight="1">
      <c r="A150" s="30"/>
      <c r="B150" s="170"/>
      <c r="C150" s="171" t="s">
        <v>247</v>
      </c>
      <c r="D150" s="171" t="s">
        <v>141</v>
      </c>
      <c r="E150" s="172" t="s">
        <v>1186</v>
      </c>
      <c r="F150" s="173" t="s">
        <v>1187</v>
      </c>
      <c r="G150" s="174" t="s">
        <v>236</v>
      </c>
      <c r="H150" s="175">
        <v>1</v>
      </c>
      <c r="I150" s="176">
        <v>35800</v>
      </c>
      <c r="J150" s="176">
        <f>ROUND(I150*H150,2)</f>
        <v>35800</v>
      </c>
      <c r="K150" s="173" t="s">
        <v>1</v>
      </c>
      <c r="L150" s="31"/>
      <c r="M150" s="177" t="s">
        <v>1</v>
      </c>
      <c r="N150" s="178" t="s">
        <v>35</v>
      </c>
      <c r="O150" s="179">
        <v>0</v>
      </c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1" t="s">
        <v>146</v>
      </c>
      <c r="AT150" s="181" t="s">
        <v>141</v>
      </c>
      <c r="AU150" s="181" t="s">
        <v>74</v>
      </c>
      <c r="AY150" s="17" t="s">
        <v>138</v>
      </c>
      <c r="BE150" s="182">
        <f>IF(N150="základní",J150,0)</f>
        <v>35800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7" t="s">
        <v>74</v>
      </c>
      <c r="BK150" s="182">
        <f>ROUND(I150*H150,2)</f>
        <v>35800</v>
      </c>
      <c r="BL150" s="17" t="s">
        <v>146</v>
      </c>
      <c r="BM150" s="181" t="s">
        <v>337</v>
      </c>
    </row>
    <row r="151" s="2" customFormat="1" ht="16.5" customHeight="1">
      <c r="A151" s="30"/>
      <c r="B151" s="170"/>
      <c r="C151" s="171" t="s">
        <v>251</v>
      </c>
      <c r="D151" s="171" t="s">
        <v>141</v>
      </c>
      <c r="E151" s="172" t="s">
        <v>1188</v>
      </c>
      <c r="F151" s="173" t="s">
        <v>1189</v>
      </c>
      <c r="G151" s="174" t="s">
        <v>236</v>
      </c>
      <c r="H151" s="175">
        <v>1</v>
      </c>
      <c r="I151" s="176">
        <v>3500</v>
      </c>
      <c r="J151" s="176">
        <f>ROUND(I151*H151,2)</f>
        <v>3500</v>
      </c>
      <c r="K151" s="173" t="s">
        <v>1</v>
      </c>
      <c r="L151" s="31"/>
      <c r="M151" s="177" t="s">
        <v>1</v>
      </c>
      <c r="N151" s="178" t="s">
        <v>35</v>
      </c>
      <c r="O151" s="179">
        <v>0</v>
      </c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81" t="s">
        <v>146</v>
      </c>
      <c r="AT151" s="181" t="s">
        <v>141</v>
      </c>
      <c r="AU151" s="181" t="s">
        <v>74</v>
      </c>
      <c r="AY151" s="17" t="s">
        <v>138</v>
      </c>
      <c r="BE151" s="182">
        <f>IF(N151="základní",J151,0)</f>
        <v>3500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7" t="s">
        <v>74</v>
      </c>
      <c r="BK151" s="182">
        <f>ROUND(I151*H151,2)</f>
        <v>3500</v>
      </c>
      <c r="BL151" s="17" t="s">
        <v>146</v>
      </c>
      <c r="BM151" s="181" t="s">
        <v>343</v>
      </c>
    </row>
    <row r="152" s="2" customFormat="1" ht="16.5" customHeight="1">
      <c r="A152" s="30"/>
      <c r="B152" s="170"/>
      <c r="C152" s="171" t="s">
        <v>255</v>
      </c>
      <c r="D152" s="171" t="s">
        <v>141</v>
      </c>
      <c r="E152" s="172" t="s">
        <v>1190</v>
      </c>
      <c r="F152" s="173" t="s">
        <v>1191</v>
      </c>
      <c r="G152" s="174" t="s">
        <v>236</v>
      </c>
      <c r="H152" s="175">
        <v>1</v>
      </c>
      <c r="I152" s="176">
        <v>25480</v>
      </c>
      <c r="J152" s="176">
        <f>ROUND(I152*H152,2)</f>
        <v>25480</v>
      </c>
      <c r="K152" s="173" t="s">
        <v>1</v>
      </c>
      <c r="L152" s="31"/>
      <c r="M152" s="177" t="s">
        <v>1</v>
      </c>
      <c r="N152" s="178" t="s">
        <v>35</v>
      </c>
      <c r="O152" s="179">
        <v>0</v>
      </c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81" t="s">
        <v>146</v>
      </c>
      <c r="AT152" s="181" t="s">
        <v>141</v>
      </c>
      <c r="AU152" s="181" t="s">
        <v>74</v>
      </c>
      <c r="AY152" s="17" t="s">
        <v>138</v>
      </c>
      <c r="BE152" s="182">
        <f>IF(N152="základní",J152,0)</f>
        <v>25480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7" t="s">
        <v>74</v>
      </c>
      <c r="BK152" s="182">
        <f>ROUND(I152*H152,2)</f>
        <v>25480</v>
      </c>
      <c r="BL152" s="17" t="s">
        <v>146</v>
      </c>
      <c r="BM152" s="181" t="s">
        <v>352</v>
      </c>
    </row>
    <row r="153" s="2" customFormat="1" ht="16.5" customHeight="1">
      <c r="A153" s="30"/>
      <c r="B153" s="170"/>
      <c r="C153" s="171" t="s">
        <v>259</v>
      </c>
      <c r="D153" s="171" t="s">
        <v>141</v>
      </c>
      <c r="E153" s="172" t="s">
        <v>1192</v>
      </c>
      <c r="F153" s="173" t="s">
        <v>1193</v>
      </c>
      <c r="G153" s="174" t="s">
        <v>236</v>
      </c>
      <c r="H153" s="175">
        <v>1</v>
      </c>
      <c r="I153" s="176">
        <v>650</v>
      </c>
      <c r="J153" s="176">
        <f>ROUND(I153*H153,2)</f>
        <v>650</v>
      </c>
      <c r="K153" s="173" t="s">
        <v>1</v>
      </c>
      <c r="L153" s="31"/>
      <c r="M153" s="177" t="s">
        <v>1</v>
      </c>
      <c r="N153" s="178" t="s">
        <v>35</v>
      </c>
      <c r="O153" s="179">
        <v>0</v>
      </c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1" t="s">
        <v>146</v>
      </c>
      <c r="AT153" s="181" t="s">
        <v>141</v>
      </c>
      <c r="AU153" s="181" t="s">
        <v>74</v>
      </c>
      <c r="AY153" s="17" t="s">
        <v>138</v>
      </c>
      <c r="BE153" s="182">
        <f>IF(N153="základní",J153,0)</f>
        <v>650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7" t="s">
        <v>74</v>
      </c>
      <c r="BK153" s="182">
        <f>ROUND(I153*H153,2)</f>
        <v>650</v>
      </c>
      <c r="BL153" s="17" t="s">
        <v>146</v>
      </c>
      <c r="BM153" s="181" t="s">
        <v>360</v>
      </c>
    </row>
    <row r="154" s="2" customFormat="1" ht="16.5" customHeight="1">
      <c r="A154" s="30"/>
      <c r="B154" s="170"/>
      <c r="C154" s="171" t="s">
        <v>263</v>
      </c>
      <c r="D154" s="171" t="s">
        <v>141</v>
      </c>
      <c r="E154" s="172" t="s">
        <v>1194</v>
      </c>
      <c r="F154" s="173" t="s">
        <v>1195</v>
      </c>
      <c r="G154" s="174" t="s">
        <v>236</v>
      </c>
      <c r="H154" s="175">
        <v>1</v>
      </c>
      <c r="I154" s="176">
        <v>1850</v>
      </c>
      <c r="J154" s="176">
        <f>ROUND(I154*H154,2)</f>
        <v>1850</v>
      </c>
      <c r="K154" s="173" t="s">
        <v>1</v>
      </c>
      <c r="L154" s="31"/>
      <c r="M154" s="177" t="s">
        <v>1</v>
      </c>
      <c r="N154" s="178" t="s">
        <v>35</v>
      </c>
      <c r="O154" s="179">
        <v>0</v>
      </c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81" t="s">
        <v>146</v>
      </c>
      <c r="AT154" s="181" t="s">
        <v>141</v>
      </c>
      <c r="AU154" s="181" t="s">
        <v>74</v>
      </c>
      <c r="AY154" s="17" t="s">
        <v>138</v>
      </c>
      <c r="BE154" s="182">
        <f>IF(N154="základní",J154,0)</f>
        <v>1850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7" t="s">
        <v>74</v>
      </c>
      <c r="BK154" s="182">
        <f>ROUND(I154*H154,2)</f>
        <v>1850</v>
      </c>
      <c r="BL154" s="17" t="s">
        <v>146</v>
      </c>
      <c r="BM154" s="181" t="s">
        <v>368</v>
      </c>
    </row>
    <row r="155" s="2" customFormat="1" ht="16.5" customHeight="1">
      <c r="A155" s="30"/>
      <c r="B155" s="170"/>
      <c r="C155" s="171" t="s">
        <v>267</v>
      </c>
      <c r="D155" s="171" t="s">
        <v>141</v>
      </c>
      <c r="E155" s="172" t="s">
        <v>1196</v>
      </c>
      <c r="F155" s="173" t="s">
        <v>1197</v>
      </c>
      <c r="G155" s="174" t="s">
        <v>236</v>
      </c>
      <c r="H155" s="175">
        <v>1</v>
      </c>
      <c r="I155" s="176">
        <v>350</v>
      </c>
      <c r="J155" s="176">
        <f>ROUND(I155*H155,2)</f>
        <v>350</v>
      </c>
      <c r="K155" s="173" t="s">
        <v>1</v>
      </c>
      <c r="L155" s="31"/>
      <c r="M155" s="177" t="s">
        <v>1</v>
      </c>
      <c r="N155" s="178" t="s">
        <v>35</v>
      </c>
      <c r="O155" s="179">
        <v>0</v>
      </c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1" t="s">
        <v>146</v>
      </c>
      <c r="AT155" s="181" t="s">
        <v>141</v>
      </c>
      <c r="AU155" s="181" t="s">
        <v>74</v>
      </c>
      <c r="AY155" s="17" t="s">
        <v>138</v>
      </c>
      <c r="BE155" s="182">
        <f>IF(N155="základní",J155,0)</f>
        <v>350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7" t="s">
        <v>74</v>
      </c>
      <c r="BK155" s="182">
        <f>ROUND(I155*H155,2)</f>
        <v>350</v>
      </c>
      <c r="BL155" s="17" t="s">
        <v>146</v>
      </c>
      <c r="BM155" s="181" t="s">
        <v>376</v>
      </c>
    </row>
    <row r="156" s="2" customFormat="1" ht="16.5" customHeight="1">
      <c r="A156" s="30"/>
      <c r="B156" s="170"/>
      <c r="C156" s="171" t="s">
        <v>269</v>
      </c>
      <c r="D156" s="171" t="s">
        <v>141</v>
      </c>
      <c r="E156" s="172" t="s">
        <v>1198</v>
      </c>
      <c r="F156" s="173" t="s">
        <v>1199</v>
      </c>
      <c r="G156" s="174" t="s">
        <v>236</v>
      </c>
      <c r="H156" s="175">
        <v>1</v>
      </c>
      <c r="I156" s="176">
        <v>6800</v>
      </c>
      <c r="J156" s="176">
        <f>ROUND(I156*H156,2)</f>
        <v>6800</v>
      </c>
      <c r="K156" s="173" t="s">
        <v>1</v>
      </c>
      <c r="L156" s="31"/>
      <c r="M156" s="177" t="s">
        <v>1</v>
      </c>
      <c r="N156" s="178" t="s">
        <v>35</v>
      </c>
      <c r="O156" s="179">
        <v>0</v>
      </c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81" t="s">
        <v>146</v>
      </c>
      <c r="AT156" s="181" t="s">
        <v>141</v>
      </c>
      <c r="AU156" s="181" t="s">
        <v>74</v>
      </c>
      <c r="AY156" s="17" t="s">
        <v>138</v>
      </c>
      <c r="BE156" s="182">
        <f>IF(N156="základní",J156,0)</f>
        <v>6800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7" t="s">
        <v>74</v>
      </c>
      <c r="BK156" s="182">
        <f>ROUND(I156*H156,2)</f>
        <v>6800</v>
      </c>
      <c r="BL156" s="17" t="s">
        <v>146</v>
      </c>
      <c r="BM156" s="181" t="s">
        <v>386</v>
      </c>
    </row>
    <row r="157" s="2" customFormat="1" ht="16.5" customHeight="1">
      <c r="A157" s="30"/>
      <c r="B157" s="170"/>
      <c r="C157" s="171" t="s">
        <v>273</v>
      </c>
      <c r="D157" s="171" t="s">
        <v>141</v>
      </c>
      <c r="E157" s="172" t="s">
        <v>1200</v>
      </c>
      <c r="F157" s="173" t="s">
        <v>1201</v>
      </c>
      <c r="G157" s="174" t="s">
        <v>236</v>
      </c>
      <c r="H157" s="175">
        <v>1</v>
      </c>
      <c r="I157" s="176">
        <v>3500</v>
      </c>
      <c r="J157" s="176">
        <f>ROUND(I157*H157,2)</f>
        <v>3500</v>
      </c>
      <c r="K157" s="173" t="s">
        <v>1</v>
      </c>
      <c r="L157" s="31"/>
      <c r="M157" s="177" t="s">
        <v>1</v>
      </c>
      <c r="N157" s="178" t="s">
        <v>35</v>
      </c>
      <c r="O157" s="179">
        <v>0</v>
      </c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81" t="s">
        <v>146</v>
      </c>
      <c r="AT157" s="181" t="s">
        <v>141</v>
      </c>
      <c r="AU157" s="181" t="s">
        <v>74</v>
      </c>
      <c r="AY157" s="17" t="s">
        <v>138</v>
      </c>
      <c r="BE157" s="182">
        <f>IF(N157="základní",J157,0)</f>
        <v>3500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7" t="s">
        <v>74</v>
      </c>
      <c r="BK157" s="182">
        <f>ROUND(I157*H157,2)</f>
        <v>3500</v>
      </c>
      <c r="BL157" s="17" t="s">
        <v>146</v>
      </c>
      <c r="BM157" s="181" t="s">
        <v>397</v>
      </c>
    </row>
    <row r="158" s="12" customFormat="1" ht="25.92" customHeight="1">
      <c r="A158" s="12"/>
      <c r="B158" s="158"/>
      <c r="C158" s="12"/>
      <c r="D158" s="159" t="s">
        <v>69</v>
      </c>
      <c r="E158" s="160" t="s">
        <v>1202</v>
      </c>
      <c r="F158" s="160" t="s">
        <v>1203</v>
      </c>
      <c r="G158" s="12"/>
      <c r="H158" s="12"/>
      <c r="I158" s="12"/>
      <c r="J158" s="161">
        <f>BK158</f>
        <v>105580</v>
      </c>
      <c r="K158" s="12"/>
      <c r="L158" s="158"/>
      <c r="M158" s="162"/>
      <c r="N158" s="163"/>
      <c r="O158" s="163"/>
      <c r="P158" s="164">
        <f>SUM(P159:P171)</f>
        <v>0</v>
      </c>
      <c r="Q158" s="163"/>
      <c r="R158" s="164">
        <f>SUM(R159:R171)</f>
        <v>0</v>
      </c>
      <c r="S158" s="163"/>
      <c r="T158" s="165">
        <f>SUM(T159:T171)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9" t="s">
        <v>74</v>
      </c>
      <c r="AT158" s="166" t="s">
        <v>69</v>
      </c>
      <c r="AU158" s="166" t="s">
        <v>70</v>
      </c>
      <c r="AY158" s="159" t="s">
        <v>138</v>
      </c>
      <c r="BK158" s="167">
        <f>SUM(BK159:BK171)</f>
        <v>105580</v>
      </c>
    </row>
    <row r="159" s="2" customFormat="1" ht="16.5" customHeight="1">
      <c r="A159" s="30"/>
      <c r="B159" s="170"/>
      <c r="C159" s="171" t="s">
        <v>275</v>
      </c>
      <c r="D159" s="171" t="s">
        <v>141</v>
      </c>
      <c r="E159" s="172" t="s">
        <v>1204</v>
      </c>
      <c r="F159" s="173" t="s">
        <v>1205</v>
      </c>
      <c r="G159" s="174" t="s">
        <v>177</v>
      </c>
      <c r="H159" s="175">
        <v>500</v>
      </c>
      <c r="I159" s="176">
        <v>18</v>
      </c>
      <c r="J159" s="176">
        <f>ROUND(I159*H159,2)</f>
        <v>9000</v>
      </c>
      <c r="K159" s="173" t="s">
        <v>1</v>
      </c>
      <c r="L159" s="31"/>
      <c r="M159" s="177" t="s">
        <v>1</v>
      </c>
      <c r="N159" s="178" t="s">
        <v>35</v>
      </c>
      <c r="O159" s="179">
        <v>0</v>
      </c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81" t="s">
        <v>146</v>
      </c>
      <c r="AT159" s="181" t="s">
        <v>141</v>
      </c>
      <c r="AU159" s="181" t="s">
        <v>74</v>
      </c>
      <c r="AY159" s="17" t="s">
        <v>138</v>
      </c>
      <c r="BE159" s="182">
        <f>IF(N159="základní",J159,0)</f>
        <v>9000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7" t="s">
        <v>74</v>
      </c>
      <c r="BK159" s="182">
        <f>ROUND(I159*H159,2)</f>
        <v>9000</v>
      </c>
      <c r="BL159" s="17" t="s">
        <v>146</v>
      </c>
      <c r="BM159" s="181" t="s">
        <v>405</v>
      </c>
    </row>
    <row r="160" s="2" customFormat="1" ht="16.5" customHeight="1">
      <c r="A160" s="30"/>
      <c r="B160" s="170"/>
      <c r="C160" s="171" t="s">
        <v>184</v>
      </c>
      <c r="D160" s="171" t="s">
        <v>141</v>
      </c>
      <c r="E160" s="172" t="s">
        <v>1206</v>
      </c>
      <c r="F160" s="173" t="s">
        <v>1207</v>
      </c>
      <c r="G160" s="174" t="s">
        <v>177</v>
      </c>
      <c r="H160" s="175">
        <v>250</v>
      </c>
      <c r="I160" s="176">
        <v>23</v>
      </c>
      <c r="J160" s="176">
        <f>ROUND(I160*H160,2)</f>
        <v>5750</v>
      </c>
      <c r="K160" s="173" t="s">
        <v>1</v>
      </c>
      <c r="L160" s="31"/>
      <c r="M160" s="177" t="s">
        <v>1</v>
      </c>
      <c r="N160" s="178" t="s">
        <v>35</v>
      </c>
      <c r="O160" s="179">
        <v>0</v>
      </c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81" t="s">
        <v>146</v>
      </c>
      <c r="AT160" s="181" t="s">
        <v>141</v>
      </c>
      <c r="AU160" s="181" t="s">
        <v>74</v>
      </c>
      <c r="AY160" s="17" t="s">
        <v>138</v>
      </c>
      <c r="BE160" s="182">
        <f>IF(N160="základní",J160,0)</f>
        <v>5750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7" t="s">
        <v>74</v>
      </c>
      <c r="BK160" s="182">
        <f>ROUND(I160*H160,2)</f>
        <v>5750</v>
      </c>
      <c r="BL160" s="17" t="s">
        <v>146</v>
      </c>
      <c r="BM160" s="181" t="s">
        <v>415</v>
      </c>
    </row>
    <row r="161" s="2" customFormat="1" ht="21.75" customHeight="1">
      <c r="A161" s="30"/>
      <c r="B161" s="170"/>
      <c r="C161" s="171" t="s">
        <v>282</v>
      </c>
      <c r="D161" s="171" t="s">
        <v>141</v>
      </c>
      <c r="E161" s="172" t="s">
        <v>1208</v>
      </c>
      <c r="F161" s="173" t="s">
        <v>1209</v>
      </c>
      <c r="G161" s="174" t="s">
        <v>177</v>
      </c>
      <c r="H161" s="175">
        <v>350</v>
      </c>
      <c r="I161" s="176">
        <v>19</v>
      </c>
      <c r="J161" s="176">
        <f>ROUND(I161*H161,2)</f>
        <v>6650</v>
      </c>
      <c r="K161" s="173" t="s">
        <v>1</v>
      </c>
      <c r="L161" s="31"/>
      <c r="M161" s="177" t="s">
        <v>1</v>
      </c>
      <c r="N161" s="178" t="s">
        <v>35</v>
      </c>
      <c r="O161" s="179">
        <v>0</v>
      </c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81" t="s">
        <v>146</v>
      </c>
      <c r="AT161" s="181" t="s">
        <v>141</v>
      </c>
      <c r="AU161" s="181" t="s">
        <v>74</v>
      </c>
      <c r="AY161" s="17" t="s">
        <v>138</v>
      </c>
      <c r="BE161" s="182">
        <f>IF(N161="základní",J161,0)</f>
        <v>6650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7" t="s">
        <v>74</v>
      </c>
      <c r="BK161" s="182">
        <f>ROUND(I161*H161,2)</f>
        <v>6650</v>
      </c>
      <c r="BL161" s="17" t="s">
        <v>146</v>
      </c>
      <c r="BM161" s="181" t="s">
        <v>423</v>
      </c>
    </row>
    <row r="162" s="2" customFormat="1" ht="21.75" customHeight="1">
      <c r="A162" s="30"/>
      <c r="B162" s="170"/>
      <c r="C162" s="171" t="s">
        <v>286</v>
      </c>
      <c r="D162" s="171" t="s">
        <v>141</v>
      </c>
      <c r="E162" s="172" t="s">
        <v>1210</v>
      </c>
      <c r="F162" s="173" t="s">
        <v>1211</v>
      </c>
      <c r="G162" s="174" t="s">
        <v>177</v>
      </c>
      <c r="H162" s="175">
        <v>100</v>
      </c>
      <c r="I162" s="176">
        <v>29</v>
      </c>
      <c r="J162" s="176">
        <f>ROUND(I162*H162,2)</f>
        <v>2900</v>
      </c>
      <c r="K162" s="173" t="s">
        <v>1</v>
      </c>
      <c r="L162" s="31"/>
      <c r="M162" s="177" t="s">
        <v>1</v>
      </c>
      <c r="N162" s="178" t="s">
        <v>35</v>
      </c>
      <c r="O162" s="179">
        <v>0</v>
      </c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81" t="s">
        <v>146</v>
      </c>
      <c r="AT162" s="181" t="s">
        <v>141</v>
      </c>
      <c r="AU162" s="181" t="s">
        <v>74</v>
      </c>
      <c r="AY162" s="17" t="s">
        <v>138</v>
      </c>
      <c r="BE162" s="182">
        <f>IF(N162="základní",J162,0)</f>
        <v>2900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17" t="s">
        <v>74</v>
      </c>
      <c r="BK162" s="182">
        <f>ROUND(I162*H162,2)</f>
        <v>2900</v>
      </c>
      <c r="BL162" s="17" t="s">
        <v>146</v>
      </c>
      <c r="BM162" s="181" t="s">
        <v>431</v>
      </c>
    </row>
    <row r="163" s="2" customFormat="1" ht="16.5" customHeight="1">
      <c r="A163" s="30"/>
      <c r="B163" s="170"/>
      <c r="C163" s="171" t="s">
        <v>290</v>
      </c>
      <c r="D163" s="171" t="s">
        <v>141</v>
      </c>
      <c r="E163" s="172" t="s">
        <v>1212</v>
      </c>
      <c r="F163" s="173" t="s">
        <v>1213</v>
      </c>
      <c r="G163" s="174" t="s">
        <v>177</v>
      </c>
      <c r="H163" s="175">
        <v>50</v>
      </c>
      <c r="I163" s="176">
        <v>25</v>
      </c>
      <c r="J163" s="176">
        <f>ROUND(I163*H163,2)</f>
        <v>1250</v>
      </c>
      <c r="K163" s="173" t="s">
        <v>1</v>
      </c>
      <c r="L163" s="31"/>
      <c r="M163" s="177" t="s">
        <v>1</v>
      </c>
      <c r="N163" s="178" t="s">
        <v>35</v>
      </c>
      <c r="O163" s="179">
        <v>0</v>
      </c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81" t="s">
        <v>146</v>
      </c>
      <c r="AT163" s="181" t="s">
        <v>141</v>
      </c>
      <c r="AU163" s="181" t="s">
        <v>74</v>
      </c>
      <c r="AY163" s="17" t="s">
        <v>138</v>
      </c>
      <c r="BE163" s="182">
        <f>IF(N163="základní",J163,0)</f>
        <v>1250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7" t="s">
        <v>74</v>
      </c>
      <c r="BK163" s="182">
        <f>ROUND(I163*H163,2)</f>
        <v>1250</v>
      </c>
      <c r="BL163" s="17" t="s">
        <v>146</v>
      </c>
      <c r="BM163" s="181" t="s">
        <v>439</v>
      </c>
    </row>
    <row r="164" s="2" customFormat="1" ht="16.5" customHeight="1">
      <c r="A164" s="30"/>
      <c r="B164" s="170"/>
      <c r="C164" s="171" t="s">
        <v>292</v>
      </c>
      <c r="D164" s="171" t="s">
        <v>141</v>
      </c>
      <c r="E164" s="172" t="s">
        <v>1214</v>
      </c>
      <c r="F164" s="173" t="s">
        <v>1215</v>
      </c>
      <c r="G164" s="174" t="s">
        <v>177</v>
      </c>
      <c r="H164" s="175">
        <v>1200</v>
      </c>
      <c r="I164" s="176">
        <v>42</v>
      </c>
      <c r="J164" s="176">
        <f>ROUND(I164*H164,2)</f>
        <v>50400</v>
      </c>
      <c r="K164" s="173" t="s">
        <v>1</v>
      </c>
      <c r="L164" s="31"/>
      <c r="M164" s="177" t="s">
        <v>1</v>
      </c>
      <c r="N164" s="178" t="s">
        <v>35</v>
      </c>
      <c r="O164" s="179">
        <v>0</v>
      </c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81" t="s">
        <v>146</v>
      </c>
      <c r="AT164" s="181" t="s">
        <v>141</v>
      </c>
      <c r="AU164" s="181" t="s">
        <v>74</v>
      </c>
      <c r="AY164" s="17" t="s">
        <v>138</v>
      </c>
      <c r="BE164" s="182">
        <f>IF(N164="základní",J164,0)</f>
        <v>50400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7" t="s">
        <v>74</v>
      </c>
      <c r="BK164" s="182">
        <f>ROUND(I164*H164,2)</f>
        <v>50400</v>
      </c>
      <c r="BL164" s="17" t="s">
        <v>146</v>
      </c>
      <c r="BM164" s="181" t="s">
        <v>447</v>
      </c>
    </row>
    <row r="165" s="2" customFormat="1" ht="16.5" customHeight="1">
      <c r="A165" s="30"/>
      <c r="B165" s="170"/>
      <c r="C165" s="171" t="s">
        <v>296</v>
      </c>
      <c r="D165" s="171" t="s">
        <v>141</v>
      </c>
      <c r="E165" s="172" t="s">
        <v>1216</v>
      </c>
      <c r="F165" s="173" t="s">
        <v>1217</v>
      </c>
      <c r="G165" s="174" t="s">
        <v>177</v>
      </c>
      <c r="H165" s="175">
        <v>30</v>
      </c>
      <c r="I165" s="176">
        <v>285</v>
      </c>
      <c r="J165" s="176">
        <f>ROUND(I165*H165,2)</f>
        <v>8550</v>
      </c>
      <c r="K165" s="173" t="s">
        <v>1</v>
      </c>
      <c r="L165" s="31"/>
      <c r="M165" s="177" t="s">
        <v>1</v>
      </c>
      <c r="N165" s="178" t="s">
        <v>35</v>
      </c>
      <c r="O165" s="179">
        <v>0</v>
      </c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81" t="s">
        <v>146</v>
      </c>
      <c r="AT165" s="181" t="s">
        <v>141</v>
      </c>
      <c r="AU165" s="181" t="s">
        <v>74</v>
      </c>
      <c r="AY165" s="17" t="s">
        <v>138</v>
      </c>
      <c r="BE165" s="182">
        <f>IF(N165="základní",J165,0)</f>
        <v>8550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7" t="s">
        <v>74</v>
      </c>
      <c r="BK165" s="182">
        <f>ROUND(I165*H165,2)</f>
        <v>8550</v>
      </c>
      <c r="BL165" s="17" t="s">
        <v>146</v>
      </c>
      <c r="BM165" s="181" t="s">
        <v>455</v>
      </c>
    </row>
    <row r="166" s="2" customFormat="1" ht="16.5" customHeight="1">
      <c r="A166" s="30"/>
      <c r="B166" s="170"/>
      <c r="C166" s="171" t="s">
        <v>300</v>
      </c>
      <c r="D166" s="171" t="s">
        <v>141</v>
      </c>
      <c r="E166" s="172" t="s">
        <v>1218</v>
      </c>
      <c r="F166" s="173" t="s">
        <v>1219</v>
      </c>
      <c r="G166" s="174" t="s">
        <v>1220</v>
      </c>
      <c r="H166" s="175">
        <v>30</v>
      </c>
      <c r="I166" s="176">
        <v>168</v>
      </c>
      <c r="J166" s="176">
        <f>ROUND(I166*H166,2)</f>
        <v>5040</v>
      </c>
      <c r="K166" s="173" t="s">
        <v>1</v>
      </c>
      <c r="L166" s="31"/>
      <c r="M166" s="177" t="s">
        <v>1</v>
      </c>
      <c r="N166" s="178" t="s">
        <v>35</v>
      </c>
      <c r="O166" s="179">
        <v>0</v>
      </c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81" t="s">
        <v>146</v>
      </c>
      <c r="AT166" s="181" t="s">
        <v>141</v>
      </c>
      <c r="AU166" s="181" t="s">
        <v>74</v>
      </c>
      <c r="AY166" s="17" t="s">
        <v>138</v>
      </c>
      <c r="BE166" s="182">
        <f>IF(N166="základní",J166,0)</f>
        <v>5040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17" t="s">
        <v>74</v>
      </c>
      <c r="BK166" s="182">
        <f>ROUND(I166*H166,2)</f>
        <v>5040</v>
      </c>
      <c r="BL166" s="17" t="s">
        <v>146</v>
      </c>
      <c r="BM166" s="181" t="s">
        <v>463</v>
      </c>
    </row>
    <row r="167" s="2" customFormat="1" ht="16.5" customHeight="1">
      <c r="A167" s="30"/>
      <c r="B167" s="170"/>
      <c r="C167" s="171" t="s">
        <v>304</v>
      </c>
      <c r="D167" s="171" t="s">
        <v>141</v>
      </c>
      <c r="E167" s="172" t="s">
        <v>1221</v>
      </c>
      <c r="F167" s="173" t="s">
        <v>1222</v>
      </c>
      <c r="G167" s="174" t="s">
        <v>177</v>
      </c>
      <c r="H167" s="175">
        <v>30</v>
      </c>
      <c r="I167" s="176">
        <v>230</v>
      </c>
      <c r="J167" s="176">
        <f>ROUND(I167*H167,2)</f>
        <v>6900</v>
      </c>
      <c r="K167" s="173" t="s">
        <v>1</v>
      </c>
      <c r="L167" s="31"/>
      <c r="M167" s="177" t="s">
        <v>1</v>
      </c>
      <c r="N167" s="178" t="s">
        <v>35</v>
      </c>
      <c r="O167" s="179">
        <v>0</v>
      </c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81" t="s">
        <v>146</v>
      </c>
      <c r="AT167" s="181" t="s">
        <v>141</v>
      </c>
      <c r="AU167" s="181" t="s">
        <v>74</v>
      </c>
      <c r="AY167" s="17" t="s">
        <v>138</v>
      </c>
      <c r="BE167" s="182">
        <f>IF(N167="základní",J167,0)</f>
        <v>6900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17" t="s">
        <v>74</v>
      </c>
      <c r="BK167" s="182">
        <f>ROUND(I167*H167,2)</f>
        <v>6900</v>
      </c>
      <c r="BL167" s="17" t="s">
        <v>146</v>
      </c>
      <c r="BM167" s="181" t="s">
        <v>471</v>
      </c>
    </row>
    <row r="168" s="2" customFormat="1" ht="16.5" customHeight="1">
      <c r="A168" s="30"/>
      <c r="B168" s="170"/>
      <c r="C168" s="171" t="s">
        <v>308</v>
      </c>
      <c r="D168" s="171" t="s">
        <v>141</v>
      </c>
      <c r="E168" s="172" t="s">
        <v>1223</v>
      </c>
      <c r="F168" s="173" t="s">
        <v>1224</v>
      </c>
      <c r="G168" s="174" t="s">
        <v>177</v>
      </c>
      <c r="H168" s="175">
        <v>50</v>
      </c>
      <c r="I168" s="176">
        <v>55</v>
      </c>
      <c r="J168" s="176">
        <f>ROUND(I168*H168,2)</f>
        <v>2750</v>
      </c>
      <c r="K168" s="173" t="s">
        <v>1</v>
      </c>
      <c r="L168" s="31"/>
      <c r="M168" s="177" t="s">
        <v>1</v>
      </c>
      <c r="N168" s="178" t="s">
        <v>35</v>
      </c>
      <c r="O168" s="179">
        <v>0</v>
      </c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81" t="s">
        <v>146</v>
      </c>
      <c r="AT168" s="181" t="s">
        <v>141</v>
      </c>
      <c r="AU168" s="181" t="s">
        <v>74</v>
      </c>
      <c r="AY168" s="17" t="s">
        <v>138</v>
      </c>
      <c r="BE168" s="182">
        <f>IF(N168="základní",J168,0)</f>
        <v>2750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7" t="s">
        <v>74</v>
      </c>
      <c r="BK168" s="182">
        <f>ROUND(I168*H168,2)</f>
        <v>2750</v>
      </c>
      <c r="BL168" s="17" t="s">
        <v>146</v>
      </c>
      <c r="BM168" s="181" t="s">
        <v>479</v>
      </c>
    </row>
    <row r="169" s="2" customFormat="1" ht="24.15" customHeight="1">
      <c r="A169" s="30"/>
      <c r="B169" s="170"/>
      <c r="C169" s="171" t="s">
        <v>314</v>
      </c>
      <c r="D169" s="171" t="s">
        <v>141</v>
      </c>
      <c r="E169" s="172" t="s">
        <v>1225</v>
      </c>
      <c r="F169" s="173" t="s">
        <v>1226</v>
      </c>
      <c r="G169" s="174" t="s">
        <v>177</v>
      </c>
      <c r="H169" s="175">
        <v>50</v>
      </c>
      <c r="I169" s="176">
        <v>45</v>
      </c>
      <c r="J169" s="176">
        <f>ROUND(I169*H169,2)</f>
        <v>2250</v>
      </c>
      <c r="K169" s="173" t="s">
        <v>1</v>
      </c>
      <c r="L169" s="31"/>
      <c r="M169" s="177" t="s">
        <v>1</v>
      </c>
      <c r="N169" s="178" t="s">
        <v>35</v>
      </c>
      <c r="O169" s="179">
        <v>0</v>
      </c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81" t="s">
        <v>146</v>
      </c>
      <c r="AT169" s="181" t="s">
        <v>141</v>
      </c>
      <c r="AU169" s="181" t="s">
        <v>74</v>
      </c>
      <c r="AY169" s="17" t="s">
        <v>138</v>
      </c>
      <c r="BE169" s="182">
        <f>IF(N169="základní",J169,0)</f>
        <v>2250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7" t="s">
        <v>74</v>
      </c>
      <c r="BK169" s="182">
        <f>ROUND(I169*H169,2)</f>
        <v>2250</v>
      </c>
      <c r="BL169" s="17" t="s">
        <v>146</v>
      </c>
      <c r="BM169" s="181" t="s">
        <v>487</v>
      </c>
    </row>
    <row r="170" s="2" customFormat="1" ht="16.5" customHeight="1">
      <c r="A170" s="30"/>
      <c r="B170" s="170"/>
      <c r="C170" s="171" t="s">
        <v>318</v>
      </c>
      <c r="D170" s="171" t="s">
        <v>141</v>
      </c>
      <c r="E170" s="172" t="s">
        <v>1227</v>
      </c>
      <c r="F170" s="173" t="s">
        <v>1228</v>
      </c>
      <c r="G170" s="174" t="s">
        <v>177</v>
      </c>
      <c r="H170" s="175">
        <v>50</v>
      </c>
      <c r="I170" s="176">
        <v>38</v>
      </c>
      <c r="J170" s="176">
        <f>ROUND(I170*H170,2)</f>
        <v>1900</v>
      </c>
      <c r="K170" s="173" t="s">
        <v>1</v>
      </c>
      <c r="L170" s="31"/>
      <c r="M170" s="177" t="s">
        <v>1</v>
      </c>
      <c r="N170" s="178" t="s">
        <v>35</v>
      </c>
      <c r="O170" s="179">
        <v>0</v>
      </c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81" t="s">
        <v>146</v>
      </c>
      <c r="AT170" s="181" t="s">
        <v>141</v>
      </c>
      <c r="AU170" s="181" t="s">
        <v>74</v>
      </c>
      <c r="AY170" s="17" t="s">
        <v>138</v>
      </c>
      <c r="BE170" s="182">
        <f>IF(N170="základní",J170,0)</f>
        <v>1900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17" t="s">
        <v>74</v>
      </c>
      <c r="BK170" s="182">
        <f>ROUND(I170*H170,2)</f>
        <v>1900</v>
      </c>
      <c r="BL170" s="17" t="s">
        <v>146</v>
      </c>
      <c r="BM170" s="181" t="s">
        <v>498</v>
      </c>
    </row>
    <row r="171" s="2" customFormat="1" ht="16.5" customHeight="1">
      <c r="A171" s="30"/>
      <c r="B171" s="170"/>
      <c r="C171" s="171" t="s">
        <v>322</v>
      </c>
      <c r="D171" s="171" t="s">
        <v>141</v>
      </c>
      <c r="E171" s="172" t="s">
        <v>1229</v>
      </c>
      <c r="F171" s="173" t="s">
        <v>1230</v>
      </c>
      <c r="G171" s="174" t="s">
        <v>219</v>
      </c>
      <c r="H171" s="175">
        <v>80</v>
      </c>
      <c r="I171" s="176">
        <v>28</v>
      </c>
      <c r="J171" s="176">
        <f>ROUND(I171*H171,2)</f>
        <v>2240</v>
      </c>
      <c r="K171" s="173" t="s">
        <v>1</v>
      </c>
      <c r="L171" s="31"/>
      <c r="M171" s="177" t="s">
        <v>1</v>
      </c>
      <c r="N171" s="178" t="s">
        <v>35</v>
      </c>
      <c r="O171" s="179">
        <v>0</v>
      </c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81" t="s">
        <v>146</v>
      </c>
      <c r="AT171" s="181" t="s">
        <v>141</v>
      </c>
      <c r="AU171" s="181" t="s">
        <v>74</v>
      </c>
      <c r="AY171" s="17" t="s">
        <v>138</v>
      </c>
      <c r="BE171" s="182">
        <f>IF(N171="základní",J171,0)</f>
        <v>2240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7" t="s">
        <v>74</v>
      </c>
      <c r="BK171" s="182">
        <f>ROUND(I171*H171,2)</f>
        <v>2240</v>
      </c>
      <c r="BL171" s="17" t="s">
        <v>146</v>
      </c>
      <c r="BM171" s="181" t="s">
        <v>506</v>
      </c>
    </row>
    <row r="172" s="12" customFormat="1" ht="25.92" customHeight="1">
      <c r="A172" s="12"/>
      <c r="B172" s="158"/>
      <c r="C172" s="12"/>
      <c r="D172" s="159" t="s">
        <v>69</v>
      </c>
      <c r="E172" s="160" t="s">
        <v>1231</v>
      </c>
      <c r="F172" s="160" t="s">
        <v>1232</v>
      </c>
      <c r="G172" s="12"/>
      <c r="H172" s="12"/>
      <c r="I172" s="12"/>
      <c r="J172" s="161">
        <f>BK172</f>
        <v>80000</v>
      </c>
      <c r="K172" s="12"/>
      <c r="L172" s="158"/>
      <c r="M172" s="162"/>
      <c r="N172" s="163"/>
      <c r="O172" s="163"/>
      <c r="P172" s="164">
        <f>SUM(P173:P175)</f>
        <v>0</v>
      </c>
      <c r="Q172" s="163"/>
      <c r="R172" s="164">
        <f>SUM(R173:R175)</f>
        <v>0</v>
      </c>
      <c r="S172" s="163"/>
      <c r="T172" s="165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9" t="s">
        <v>74</v>
      </c>
      <c r="AT172" s="166" t="s">
        <v>69</v>
      </c>
      <c r="AU172" s="166" t="s">
        <v>70</v>
      </c>
      <c r="AY172" s="159" t="s">
        <v>138</v>
      </c>
      <c r="BK172" s="167">
        <f>SUM(BK173:BK175)</f>
        <v>80000</v>
      </c>
    </row>
    <row r="173" s="2" customFormat="1" ht="16.5" customHeight="1">
      <c r="A173" s="30"/>
      <c r="B173" s="170"/>
      <c r="C173" s="171" t="s">
        <v>326</v>
      </c>
      <c r="D173" s="171" t="s">
        <v>141</v>
      </c>
      <c r="E173" s="172" t="s">
        <v>1233</v>
      </c>
      <c r="F173" s="173" t="s">
        <v>1234</v>
      </c>
      <c r="G173" s="174" t="s">
        <v>1235</v>
      </c>
      <c r="H173" s="175">
        <v>40</v>
      </c>
      <c r="I173" s="176">
        <v>750</v>
      </c>
      <c r="J173" s="176">
        <f>ROUND(I173*H173,2)</f>
        <v>30000</v>
      </c>
      <c r="K173" s="173" t="s">
        <v>1</v>
      </c>
      <c r="L173" s="31"/>
      <c r="M173" s="177" t="s">
        <v>1</v>
      </c>
      <c r="N173" s="178" t="s">
        <v>35</v>
      </c>
      <c r="O173" s="179">
        <v>0</v>
      </c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81" t="s">
        <v>146</v>
      </c>
      <c r="AT173" s="181" t="s">
        <v>141</v>
      </c>
      <c r="AU173" s="181" t="s">
        <v>74</v>
      </c>
      <c r="AY173" s="17" t="s">
        <v>138</v>
      </c>
      <c r="BE173" s="182">
        <f>IF(N173="základní",J173,0)</f>
        <v>30000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7" t="s">
        <v>74</v>
      </c>
      <c r="BK173" s="182">
        <f>ROUND(I173*H173,2)</f>
        <v>30000</v>
      </c>
      <c r="BL173" s="17" t="s">
        <v>146</v>
      </c>
      <c r="BM173" s="181" t="s">
        <v>514</v>
      </c>
    </row>
    <row r="174" s="2" customFormat="1" ht="16.5" customHeight="1">
      <c r="A174" s="30"/>
      <c r="B174" s="170"/>
      <c r="C174" s="171" t="s">
        <v>332</v>
      </c>
      <c r="D174" s="171" t="s">
        <v>141</v>
      </c>
      <c r="E174" s="172" t="s">
        <v>1236</v>
      </c>
      <c r="F174" s="173" t="s">
        <v>1237</v>
      </c>
      <c r="G174" s="174" t="s">
        <v>1235</v>
      </c>
      <c r="H174" s="175">
        <v>40</v>
      </c>
      <c r="I174" s="176">
        <v>600</v>
      </c>
      <c r="J174" s="176">
        <f>ROUND(I174*H174,2)</f>
        <v>24000</v>
      </c>
      <c r="K174" s="173" t="s">
        <v>1</v>
      </c>
      <c r="L174" s="31"/>
      <c r="M174" s="177" t="s">
        <v>1</v>
      </c>
      <c r="N174" s="178" t="s">
        <v>35</v>
      </c>
      <c r="O174" s="179">
        <v>0</v>
      </c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81" t="s">
        <v>146</v>
      </c>
      <c r="AT174" s="181" t="s">
        <v>141</v>
      </c>
      <c r="AU174" s="181" t="s">
        <v>74</v>
      </c>
      <c r="AY174" s="17" t="s">
        <v>138</v>
      </c>
      <c r="BE174" s="182">
        <f>IF(N174="základní",J174,0)</f>
        <v>24000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17" t="s">
        <v>74</v>
      </c>
      <c r="BK174" s="182">
        <f>ROUND(I174*H174,2)</f>
        <v>24000</v>
      </c>
      <c r="BL174" s="17" t="s">
        <v>146</v>
      </c>
      <c r="BM174" s="181" t="s">
        <v>524</v>
      </c>
    </row>
    <row r="175" s="2" customFormat="1" ht="16.5" customHeight="1">
      <c r="A175" s="30"/>
      <c r="B175" s="170"/>
      <c r="C175" s="171" t="s">
        <v>337</v>
      </c>
      <c r="D175" s="171" t="s">
        <v>141</v>
      </c>
      <c r="E175" s="172" t="s">
        <v>1238</v>
      </c>
      <c r="F175" s="173" t="s">
        <v>1239</v>
      </c>
      <c r="G175" s="174" t="s">
        <v>1235</v>
      </c>
      <c r="H175" s="175">
        <v>40</v>
      </c>
      <c r="I175" s="176">
        <v>650</v>
      </c>
      <c r="J175" s="176">
        <f>ROUND(I175*H175,2)</f>
        <v>26000</v>
      </c>
      <c r="K175" s="173" t="s">
        <v>1</v>
      </c>
      <c r="L175" s="31"/>
      <c r="M175" s="177" t="s">
        <v>1</v>
      </c>
      <c r="N175" s="178" t="s">
        <v>35</v>
      </c>
      <c r="O175" s="179">
        <v>0</v>
      </c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81" t="s">
        <v>146</v>
      </c>
      <c r="AT175" s="181" t="s">
        <v>141</v>
      </c>
      <c r="AU175" s="181" t="s">
        <v>74</v>
      </c>
      <c r="AY175" s="17" t="s">
        <v>138</v>
      </c>
      <c r="BE175" s="182">
        <f>IF(N175="základní",J175,0)</f>
        <v>26000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7" t="s">
        <v>74</v>
      </c>
      <c r="BK175" s="182">
        <f>ROUND(I175*H175,2)</f>
        <v>26000</v>
      </c>
      <c r="BL175" s="17" t="s">
        <v>146</v>
      </c>
      <c r="BM175" s="181" t="s">
        <v>535</v>
      </c>
    </row>
    <row r="176" s="12" customFormat="1" ht="25.92" customHeight="1">
      <c r="A176" s="12"/>
      <c r="B176" s="158"/>
      <c r="C176" s="12"/>
      <c r="D176" s="159" t="s">
        <v>69</v>
      </c>
      <c r="E176" s="160" t="s">
        <v>1240</v>
      </c>
      <c r="F176" s="160" t="s">
        <v>1241</v>
      </c>
      <c r="G176" s="12"/>
      <c r="H176" s="12"/>
      <c r="I176" s="12"/>
      <c r="J176" s="161">
        <f>BK176</f>
        <v>234110</v>
      </c>
      <c r="K176" s="12"/>
      <c r="L176" s="158"/>
      <c r="M176" s="162"/>
      <c r="N176" s="163"/>
      <c r="O176" s="163"/>
      <c r="P176" s="164">
        <f>SUM(P177:P194)</f>
        <v>0</v>
      </c>
      <c r="Q176" s="163"/>
      <c r="R176" s="164">
        <f>SUM(R177:R194)</f>
        <v>0</v>
      </c>
      <c r="S176" s="163"/>
      <c r="T176" s="165">
        <f>SUM(T177:T194)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9" t="s">
        <v>74</v>
      </c>
      <c r="AT176" s="166" t="s">
        <v>69</v>
      </c>
      <c r="AU176" s="166" t="s">
        <v>70</v>
      </c>
      <c r="AY176" s="159" t="s">
        <v>138</v>
      </c>
      <c r="BK176" s="167">
        <f>SUM(BK177:BK194)</f>
        <v>234110</v>
      </c>
    </row>
    <row r="177" s="2" customFormat="1" ht="16.5" customHeight="1">
      <c r="A177" s="30"/>
      <c r="B177" s="170"/>
      <c r="C177" s="171" t="s">
        <v>339</v>
      </c>
      <c r="D177" s="171" t="s">
        <v>141</v>
      </c>
      <c r="E177" s="172" t="s">
        <v>1242</v>
      </c>
      <c r="F177" s="173" t="s">
        <v>1243</v>
      </c>
      <c r="G177" s="174" t="s">
        <v>219</v>
      </c>
      <c r="H177" s="175">
        <v>1</v>
      </c>
      <c r="I177" s="176">
        <v>1380</v>
      </c>
      <c r="J177" s="176">
        <f>ROUND(I177*H177,2)</f>
        <v>1380</v>
      </c>
      <c r="K177" s="173" t="s">
        <v>1</v>
      </c>
      <c r="L177" s="31"/>
      <c r="M177" s="177" t="s">
        <v>1</v>
      </c>
      <c r="N177" s="178" t="s">
        <v>35</v>
      </c>
      <c r="O177" s="179">
        <v>0</v>
      </c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81" t="s">
        <v>146</v>
      </c>
      <c r="AT177" s="181" t="s">
        <v>141</v>
      </c>
      <c r="AU177" s="181" t="s">
        <v>74</v>
      </c>
      <c r="AY177" s="17" t="s">
        <v>138</v>
      </c>
      <c r="BE177" s="182">
        <f>IF(N177="základní",J177,0)</f>
        <v>1380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7" t="s">
        <v>74</v>
      </c>
      <c r="BK177" s="182">
        <f>ROUND(I177*H177,2)</f>
        <v>1380</v>
      </c>
      <c r="BL177" s="17" t="s">
        <v>146</v>
      </c>
      <c r="BM177" s="181" t="s">
        <v>547</v>
      </c>
    </row>
    <row r="178" s="2" customFormat="1" ht="16.5" customHeight="1">
      <c r="A178" s="30"/>
      <c r="B178" s="170"/>
      <c r="C178" s="171" t="s">
        <v>343</v>
      </c>
      <c r="D178" s="171" t="s">
        <v>141</v>
      </c>
      <c r="E178" s="172" t="s">
        <v>1244</v>
      </c>
      <c r="F178" s="173" t="s">
        <v>1245</v>
      </c>
      <c r="G178" s="174" t="s">
        <v>219</v>
      </c>
      <c r="H178" s="175">
        <v>1</v>
      </c>
      <c r="I178" s="176">
        <v>350</v>
      </c>
      <c r="J178" s="176">
        <f>ROUND(I178*H178,2)</f>
        <v>350</v>
      </c>
      <c r="K178" s="173" t="s">
        <v>1</v>
      </c>
      <c r="L178" s="31"/>
      <c r="M178" s="177" t="s">
        <v>1</v>
      </c>
      <c r="N178" s="178" t="s">
        <v>35</v>
      </c>
      <c r="O178" s="179">
        <v>0</v>
      </c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81" t="s">
        <v>146</v>
      </c>
      <c r="AT178" s="181" t="s">
        <v>141</v>
      </c>
      <c r="AU178" s="181" t="s">
        <v>74</v>
      </c>
      <c r="AY178" s="17" t="s">
        <v>138</v>
      </c>
      <c r="BE178" s="182">
        <f>IF(N178="základní",J178,0)</f>
        <v>350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7" t="s">
        <v>74</v>
      </c>
      <c r="BK178" s="182">
        <f>ROUND(I178*H178,2)</f>
        <v>350</v>
      </c>
      <c r="BL178" s="17" t="s">
        <v>146</v>
      </c>
      <c r="BM178" s="181" t="s">
        <v>555</v>
      </c>
    </row>
    <row r="179" s="2" customFormat="1" ht="16.5" customHeight="1">
      <c r="A179" s="30"/>
      <c r="B179" s="170"/>
      <c r="C179" s="171" t="s">
        <v>347</v>
      </c>
      <c r="D179" s="171" t="s">
        <v>141</v>
      </c>
      <c r="E179" s="172" t="s">
        <v>1246</v>
      </c>
      <c r="F179" s="173" t="s">
        <v>1247</v>
      </c>
      <c r="G179" s="174" t="s">
        <v>219</v>
      </c>
      <c r="H179" s="175">
        <v>1</v>
      </c>
      <c r="I179" s="176">
        <v>380</v>
      </c>
      <c r="J179" s="176">
        <f>ROUND(I179*H179,2)</f>
        <v>380</v>
      </c>
      <c r="K179" s="173" t="s">
        <v>1</v>
      </c>
      <c r="L179" s="31"/>
      <c r="M179" s="177" t="s">
        <v>1</v>
      </c>
      <c r="N179" s="178" t="s">
        <v>35</v>
      </c>
      <c r="O179" s="179">
        <v>0</v>
      </c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81" t="s">
        <v>146</v>
      </c>
      <c r="AT179" s="181" t="s">
        <v>141</v>
      </c>
      <c r="AU179" s="181" t="s">
        <v>74</v>
      </c>
      <c r="AY179" s="17" t="s">
        <v>138</v>
      </c>
      <c r="BE179" s="182">
        <f>IF(N179="základní",J179,0)</f>
        <v>380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17" t="s">
        <v>74</v>
      </c>
      <c r="BK179" s="182">
        <f>ROUND(I179*H179,2)</f>
        <v>380</v>
      </c>
      <c r="BL179" s="17" t="s">
        <v>146</v>
      </c>
      <c r="BM179" s="181" t="s">
        <v>563</v>
      </c>
    </row>
    <row r="180" s="2" customFormat="1" ht="16.5" customHeight="1">
      <c r="A180" s="30"/>
      <c r="B180" s="170"/>
      <c r="C180" s="171" t="s">
        <v>352</v>
      </c>
      <c r="D180" s="171" t="s">
        <v>141</v>
      </c>
      <c r="E180" s="172" t="s">
        <v>1248</v>
      </c>
      <c r="F180" s="173" t="s">
        <v>1249</v>
      </c>
      <c r="G180" s="174" t="s">
        <v>219</v>
      </c>
      <c r="H180" s="175">
        <v>1</v>
      </c>
      <c r="I180" s="176">
        <v>320</v>
      </c>
      <c r="J180" s="176">
        <f>ROUND(I180*H180,2)</f>
        <v>320</v>
      </c>
      <c r="K180" s="173" t="s">
        <v>1</v>
      </c>
      <c r="L180" s="31"/>
      <c r="M180" s="177" t="s">
        <v>1</v>
      </c>
      <c r="N180" s="178" t="s">
        <v>35</v>
      </c>
      <c r="O180" s="179">
        <v>0</v>
      </c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81" t="s">
        <v>146</v>
      </c>
      <c r="AT180" s="181" t="s">
        <v>141</v>
      </c>
      <c r="AU180" s="181" t="s">
        <v>74</v>
      </c>
      <c r="AY180" s="17" t="s">
        <v>138</v>
      </c>
      <c r="BE180" s="182">
        <f>IF(N180="základní",J180,0)</f>
        <v>320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7" t="s">
        <v>74</v>
      </c>
      <c r="BK180" s="182">
        <f>ROUND(I180*H180,2)</f>
        <v>320</v>
      </c>
      <c r="BL180" s="17" t="s">
        <v>146</v>
      </c>
      <c r="BM180" s="181" t="s">
        <v>573</v>
      </c>
    </row>
    <row r="181" s="2" customFormat="1" ht="16.5" customHeight="1">
      <c r="A181" s="30"/>
      <c r="B181" s="170"/>
      <c r="C181" s="171" t="s">
        <v>356</v>
      </c>
      <c r="D181" s="171" t="s">
        <v>141</v>
      </c>
      <c r="E181" s="172" t="s">
        <v>1250</v>
      </c>
      <c r="F181" s="173" t="s">
        <v>1251</v>
      </c>
      <c r="G181" s="174" t="s">
        <v>219</v>
      </c>
      <c r="H181" s="175">
        <v>4</v>
      </c>
      <c r="I181" s="176">
        <v>368</v>
      </c>
      <c r="J181" s="176">
        <f>ROUND(I181*H181,2)</f>
        <v>1472</v>
      </c>
      <c r="K181" s="173" t="s">
        <v>1</v>
      </c>
      <c r="L181" s="31"/>
      <c r="M181" s="177" t="s">
        <v>1</v>
      </c>
      <c r="N181" s="178" t="s">
        <v>35</v>
      </c>
      <c r="O181" s="179">
        <v>0</v>
      </c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81" t="s">
        <v>146</v>
      </c>
      <c r="AT181" s="181" t="s">
        <v>141</v>
      </c>
      <c r="AU181" s="181" t="s">
        <v>74</v>
      </c>
      <c r="AY181" s="17" t="s">
        <v>138</v>
      </c>
      <c r="BE181" s="182">
        <f>IF(N181="základní",J181,0)</f>
        <v>1472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7" t="s">
        <v>74</v>
      </c>
      <c r="BK181" s="182">
        <f>ROUND(I181*H181,2)</f>
        <v>1472</v>
      </c>
      <c r="BL181" s="17" t="s">
        <v>146</v>
      </c>
      <c r="BM181" s="181" t="s">
        <v>581</v>
      </c>
    </row>
    <row r="182" s="2" customFormat="1" ht="16.5" customHeight="1">
      <c r="A182" s="30"/>
      <c r="B182" s="170"/>
      <c r="C182" s="171" t="s">
        <v>360</v>
      </c>
      <c r="D182" s="171" t="s">
        <v>141</v>
      </c>
      <c r="E182" s="172" t="s">
        <v>1252</v>
      </c>
      <c r="F182" s="173" t="s">
        <v>1253</v>
      </c>
      <c r="G182" s="174" t="s">
        <v>219</v>
      </c>
      <c r="H182" s="175">
        <v>4</v>
      </c>
      <c r="I182" s="176">
        <v>320</v>
      </c>
      <c r="J182" s="176">
        <f>ROUND(I182*H182,2)</f>
        <v>1280</v>
      </c>
      <c r="K182" s="173" t="s">
        <v>1</v>
      </c>
      <c r="L182" s="31"/>
      <c r="M182" s="177" t="s">
        <v>1</v>
      </c>
      <c r="N182" s="178" t="s">
        <v>35</v>
      </c>
      <c r="O182" s="179">
        <v>0</v>
      </c>
      <c r="P182" s="179">
        <f>O182*H182</f>
        <v>0</v>
      </c>
      <c r="Q182" s="179">
        <v>0</v>
      </c>
      <c r="R182" s="179">
        <f>Q182*H182</f>
        <v>0</v>
      </c>
      <c r="S182" s="179">
        <v>0</v>
      </c>
      <c r="T182" s="180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81" t="s">
        <v>146</v>
      </c>
      <c r="AT182" s="181" t="s">
        <v>141</v>
      </c>
      <c r="AU182" s="181" t="s">
        <v>74</v>
      </c>
      <c r="AY182" s="17" t="s">
        <v>138</v>
      </c>
      <c r="BE182" s="182">
        <f>IF(N182="základní",J182,0)</f>
        <v>1280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17" t="s">
        <v>74</v>
      </c>
      <c r="BK182" s="182">
        <f>ROUND(I182*H182,2)</f>
        <v>1280</v>
      </c>
      <c r="BL182" s="17" t="s">
        <v>146</v>
      </c>
      <c r="BM182" s="181" t="s">
        <v>589</v>
      </c>
    </row>
    <row r="183" s="2" customFormat="1" ht="33" customHeight="1">
      <c r="A183" s="30"/>
      <c r="B183" s="170"/>
      <c r="C183" s="171" t="s">
        <v>364</v>
      </c>
      <c r="D183" s="171" t="s">
        <v>141</v>
      </c>
      <c r="E183" s="172" t="s">
        <v>1254</v>
      </c>
      <c r="F183" s="173" t="s">
        <v>1255</v>
      </c>
      <c r="G183" s="174" t="s">
        <v>219</v>
      </c>
      <c r="H183" s="175">
        <v>4</v>
      </c>
      <c r="I183" s="176">
        <v>1932</v>
      </c>
      <c r="J183" s="176">
        <f>ROUND(I183*H183,2)</f>
        <v>7728</v>
      </c>
      <c r="K183" s="173" t="s">
        <v>1</v>
      </c>
      <c r="L183" s="31"/>
      <c r="M183" s="177" t="s">
        <v>1</v>
      </c>
      <c r="N183" s="178" t="s">
        <v>35</v>
      </c>
      <c r="O183" s="179">
        <v>0</v>
      </c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81" t="s">
        <v>146</v>
      </c>
      <c r="AT183" s="181" t="s">
        <v>141</v>
      </c>
      <c r="AU183" s="181" t="s">
        <v>74</v>
      </c>
      <c r="AY183" s="17" t="s">
        <v>138</v>
      </c>
      <c r="BE183" s="182">
        <f>IF(N183="základní",J183,0)</f>
        <v>7728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17" t="s">
        <v>74</v>
      </c>
      <c r="BK183" s="182">
        <f>ROUND(I183*H183,2)</f>
        <v>7728</v>
      </c>
      <c r="BL183" s="17" t="s">
        <v>146</v>
      </c>
      <c r="BM183" s="181" t="s">
        <v>597</v>
      </c>
    </row>
    <row r="184" s="2" customFormat="1" ht="33" customHeight="1">
      <c r="A184" s="30"/>
      <c r="B184" s="170"/>
      <c r="C184" s="171" t="s">
        <v>368</v>
      </c>
      <c r="D184" s="171" t="s">
        <v>141</v>
      </c>
      <c r="E184" s="172" t="s">
        <v>1256</v>
      </c>
      <c r="F184" s="173" t="s">
        <v>1257</v>
      </c>
      <c r="G184" s="174" t="s">
        <v>219</v>
      </c>
      <c r="H184" s="175">
        <v>4</v>
      </c>
      <c r="I184" s="176">
        <v>550</v>
      </c>
      <c r="J184" s="176">
        <f>ROUND(I184*H184,2)</f>
        <v>2200</v>
      </c>
      <c r="K184" s="173" t="s">
        <v>1</v>
      </c>
      <c r="L184" s="31"/>
      <c r="M184" s="177" t="s">
        <v>1</v>
      </c>
      <c r="N184" s="178" t="s">
        <v>35</v>
      </c>
      <c r="O184" s="179">
        <v>0</v>
      </c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81" t="s">
        <v>146</v>
      </c>
      <c r="AT184" s="181" t="s">
        <v>141</v>
      </c>
      <c r="AU184" s="181" t="s">
        <v>74</v>
      </c>
      <c r="AY184" s="17" t="s">
        <v>138</v>
      </c>
      <c r="BE184" s="182">
        <f>IF(N184="základní",J184,0)</f>
        <v>2200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7" t="s">
        <v>74</v>
      </c>
      <c r="BK184" s="182">
        <f>ROUND(I184*H184,2)</f>
        <v>2200</v>
      </c>
      <c r="BL184" s="17" t="s">
        <v>146</v>
      </c>
      <c r="BM184" s="181" t="s">
        <v>605</v>
      </c>
    </row>
    <row r="185" s="2" customFormat="1" ht="16.5" customHeight="1">
      <c r="A185" s="30"/>
      <c r="B185" s="170"/>
      <c r="C185" s="171" t="s">
        <v>372</v>
      </c>
      <c r="D185" s="171" t="s">
        <v>141</v>
      </c>
      <c r="E185" s="172" t="s">
        <v>1258</v>
      </c>
      <c r="F185" s="173" t="s">
        <v>1259</v>
      </c>
      <c r="G185" s="174" t="s">
        <v>1220</v>
      </c>
      <c r="H185" s="175">
        <v>1</v>
      </c>
      <c r="I185" s="176">
        <v>8000</v>
      </c>
      <c r="J185" s="176">
        <f>ROUND(I185*H185,2)</f>
        <v>8000</v>
      </c>
      <c r="K185" s="173" t="s">
        <v>1</v>
      </c>
      <c r="L185" s="31"/>
      <c r="M185" s="177" t="s">
        <v>1</v>
      </c>
      <c r="N185" s="178" t="s">
        <v>35</v>
      </c>
      <c r="O185" s="179">
        <v>0</v>
      </c>
      <c r="P185" s="179">
        <f>O185*H185</f>
        <v>0</v>
      </c>
      <c r="Q185" s="179">
        <v>0</v>
      </c>
      <c r="R185" s="179">
        <f>Q185*H185</f>
        <v>0</v>
      </c>
      <c r="S185" s="179">
        <v>0</v>
      </c>
      <c r="T185" s="180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81" t="s">
        <v>146</v>
      </c>
      <c r="AT185" s="181" t="s">
        <v>141</v>
      </c>
      <c r="AU185" s="181" t="s">
        <v>74</v>
      </c>
      <c r="AY185" s="17" t="s">
        <v>138</v>
      </c>
      <c r="BE185" s="182">
        <f>IF(N185="základní",J185,0)</f>
        <v>8000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17" t="s">
        <v>74</v>
      </c>
      <c r="BK185" s="182">
        <f>ROUND(I185*H185,2)</f>
        <v>8000</v>
      </c>
      <c r="BL185" s="17" t="s">
        <v>146</v>
      </c>
      <c r="BM185" s="181" t="s">
        <v>613</v>
      </c>
    </row>
    <row r="186" s="2" customFormat="1" ht="16.5" customHeight="1">
      <c r="A186" s="30"/>
      <c r="B186" s="170"/>
      <c r="C186" s="171" t="s">
        <v>376</v>
      </c>
      <c r="D186" s="171" t="s">
        <v>141</v>
      </c>
      <c r="E186" s="172" t="s">
        <v>1260</v>
      </c>
      <c r="F186" s="173" t="s">
        <v>1261</v>
      </c>
      <c r="G186" s="174" t="s">
        <v>1220</v>
      </c>
      <c r="H186" s="175">
        <v>1</v>
      </c>
      <c r="I186" s="176">
        <v>3500</v>
      </c>
      <c r="J186" s="176">
        <f>ROUND(I186*H186,2)</f>
        <v>3500</v>
      </c>
      <c r="K186" s="173" t="s">
        <v>1</v>
      </c>
      <c r="L186" s="31"/>
      <c r="M186" s="177" t="s">
        <v>1</v>
      </c>
      <c r="N186" s="178" t="s">
        <v>35</v>
      </c>
      <c r="O186" s="179">
        <v>0</v>
      </c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81" t="s">
        <v>146</v>
      </c>
      <c r="AT186" s="181" t="s">
        <v>141</v>
      </c>
      <c r="AU186" s="181" t="s">
        <v>74</v>
      </c>
      <c r="AY186" s="17" t="s">
        <v>138</v>
      </c>
      <c r="BE186" s="182">
        <f>IF(N186="základní",J186,0)</f>
        <v>3500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17" t="s">
        <v>74</v>
      </c>
      <c r="BK186" s="182">
        <f>ROUND(I186*H186,2)</f>
        <v>3500</v>
      </c>
      <c r="BL186" s="17" t="s">
        <v>146</v>
      </c>
      <c r="BM186" s="181" t="s">
        <v>623</v>
      </c>
    </row>
    <row r="187" s="2" customFormat="1" ht="16.5" customHeight="1">
      <c r="A187" s="30"/>
      <c r="B187" s="170"/>
      <c r="C187" s="171" t="s">
        <v>382</v>
      </c>
      <c r="D187" s="171" t="s">
        <v>141</v>
      </c>
      <c r="E187" s="172" t="s">
        <v>1262</v>
      </c>
      <c r="F187" s="173" t="s">
        <v>1263</v>
      </c>
      <c r="G187" s="174" t="s">
        <v>1220</v>
      </c>
      <c r="H187" s="175">
        <v>1</v>
      </c>
      <c r="I187" s="176">
        <v>6500</v>
      </c>
      <c r="J187" s="176">
        <f>ROUND(I187*H187,2)</f>
        <v>6500</v>
      </c>
      <c r="K187" s="173" t="s">
        <v>1</v>
      </c>
      <c r="L187" s="31"/>
      <c r="M187" s="177" t="s">
        <v>1</v>
      </c>
      <c r="N187" s="178" t="s">
        <v>35</v>
      </c>
      <c r="O187" s="179">
        <v>0</v>
      </c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81" t="s">
        <v>146</v>
      </c>
      <c r="AT187" s="181" t="s">
        <v>141</v>
      </c>
      <c r="AU187" s="181" t="s">
        <v>74</v>
      </c>
      <c r="AY187" s="17" t="s">
        <v>138</v>
      </c>
      <c r="BE187" s="182">
        <f>IF(N187="základní",J187,0)</f>
        <v>6500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7" t="s">
        <v>74</v>
      </c>
      <c r="BK187" s="182">
        <f>ROUND(I187*H187,2)</f>
        <v>6500</v>
      </c>
      <c r="BL187" s="17" t="s">
        <v>146</v>
      </c>
      <c r="BM187" s="181" t="s">
        <v>631</v>
      </c>
    </row>
    <row r="188" s="2" customFormat="1" ht="21.75" customHeight="1">
      <c r="A188" s="30"/>
      <c r="B188" s="170"/>
      <c r="C188" s="171" t="s">
        <v>386</v>
      </c>
      <c r="D188" s="171" t="s">
        <v>141</v>
      </c>
      <c r="E188" s="172" t="s">
        <v>1264</v>
      </c>
      <c r="F188" s="173" t="s">
        <v>1265</v>
      </c>
      <c r="G188" s="174" t="s">
        <v>1220</v>
      </c>
      <c r="H188" s="175">
        <v>1</v>
      </c>
      <c r="I188" s="176">
        <v>65000</v>
      </c>
      <c r="J188" s="176">
        <f>ROUND(I188*H188,2)</f>
        <v>65000</v>
      </c>
      <c r="K188" s="173" t="s">
        <v>1</v>
      </c>
      <c r="L188" s="31"/>
      <c r="M188" s="177" t="s">
        <v>1</v>
      </c>
      <c r="N188" s="178" t="s">
        <v>35</v>
      </c>
      <c r="O188" s="179">
        <v>0</v>
      </c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81" t="s">
        <v>146</v>
      </c>
      <c r="AT188" s="181" t="s">
        <v>141</v>
      </c>
      <c r="AU188" s="181" t="s">
        <v>74</v>
      </c>
      <c r="AY188" s="17" t="s">
        <v>138</v>
      </c>
      <c r="BE188" s="182">
        <f>IF(N188="základní",J188,0)</f>
        <v>65000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17" t="s">
        <v>74</v>
      </c>
      <c r="BK188" s="182">
        <f>ROUND(I188*H188,2)</f>
        <v>65000</v>
      </c>
      <c r="BL188" s="17" t="s">
        <v>146</v>
      </c>
      <c r="BM188" s="181" t="s">
        <v>639</v>
      </c>
    </row>
    <row r="189" s="2" customFormat="1" ht="16.5" customHeight="1">
      <c r="A189" s="30"/>
      <c r="B189" s="170"/>
      <c r="C189" s="171" t="s">
        <v>393</v>
      </c>
      <c r="D189" s="171" t="s">
        <v>141</v>
      </c>
      <c r="E189" s="172" t="s">
        <v>1266</v>
      </c>
      <c r="F189" s="173" t="s">
        <v>1267</v>
      </c>
      <c r="G189" s="174" t="s">
        <v>1220</v>
      </c>
      <c r="H189" s="175">
        <v>1</v>
      </c>
      <c r="I189" s="176">
        <v>18000</v>
      </c>
      <c r="J189" s="176">
        <f>ROUND(I189*H189,2)</f>
        <v>18000</v>
      </c>
      <c r="K189" s="173" t="s">
        <v>1</v>
      </c>
      <c r="L189" s="31"/>
      <c r="M189" s="177" t="s">
        <v>1</v>
      </c>
      <c r="N189" s="178" t="s">
        <v>35</v>
      </c>
      <c r="O189" s="179">
        <v>0</v>
      </c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81" t="s">
        <v>146</v>
      </c>
      <c r="AT189" s="181" t="s">
        <v>141</v>
      </c>
      <c r="AU189" s="181" t="s">
        <v>74</v>
      </c>
      <c r="AY189" s="17" t="s">
        <v>138</v>
      </c>
      <c r="BE189" s="182">
        <f>IF(N189="základní",J189,0)</f>
        <v>18000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17" t="s">
        <v>74</v>
      </c>
      <c r="BK189" s="182">
        <f>ROUND(I189*H189,2)</f>
        <v>18000</v>
      </c>
      <c r="BL189" s="17" t="s">
        <v>146</v>
      </c>
      <c r="BM189" s="181" t="s">
        <v>647</v>
      </c>
    </row>
    <row r="190" s="2" customFormat="1" ht="16.5" customHeight="1">
      <c r="A190" s="30"/>
      <c r="B190" s="170"/>
      <c r="C190" s="171" t="s">
        <v>397</v>
      </c>
      <c r="D190" s="171" t="s">
        <v>141</v>
      </c>
      <c r="E190" s="172" t="s">
        <v>1268</v>
      </c>
      <c r="F190" s="173" t="s">
        <v>776</v>
      </c>
      <c r="G190" s="174" t="s">
        <v>1220</v>
      </c>
      <c r="H190" s="175">
        <v>1</v>
      </c>
      <c r="I190" s="176">
        <v>18000</v>
      </c>
      <c r="J190" s="176">
        <f>ROUND(I190*H190,2)</f>
        <v>18000</v>
      </c>
      <c r="K190" s="173" t="s">
        <v>1</v>
      </c>
      <c r="L190" s="31"/>
      <c r="M190" s="177" t="s">
        <v>1</v>
      </c>
      <c r="N190" s="178" t="s">
        <v>35</v>
      </c>
      <c r="O190" s="179">
        <v>0</v>
      </c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81" t="s">
        <v>146</v>
      </c>
      <c r="AT190" s="181" t="s">
        <v>141</v>
      </c>
      <c r="AU190" s="181" t="s">
        <v>74</v>
      </c>
      <c r="AY190" s="17" t="s">
        <v>138</v>
      </c>
      <c r="BE190" s="182">
        <f>IF(N190="základní",J190,0)</f>
        <v>18000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7" t="s">
        <v>74</v>
      </c>
      <c r="BK190" s="182">
        <f>ROUND(I190*H190,2)</f>
        <v>18000</v>
      </c>
      <c r="BL190" s="17" t="s">
        <v>146</v>
      </c>
      <c r="BM190" s="181" t="s">
        <v>655</v>
      </c>
    </row>
    <row r="191" s="2" customFormat="1" ht="16.5" customHeight="1">
      <c r="A191" s="30"/>
      <c r="B191" s="170"/>
      <c r="C191" s="171" t="s">
        <v>401</v>
      </c>
      <c r="D191" s="171" t="s">
        <v>141</v>
      </c>
      <c r="E191" s="172" t="s">
        <v>1269</v>
      </c>
      <c r="F191" s="173" t="s">
        <v>1270</v>
      </c>
      <c r="G191" s="174" t="s">
        <v>1220</v>
      </c>
      <c r="H191" s="175">
        <v>1</v>
      </c>
      <c r="I191" s="176">
        <v>20000</v>
      </c>
      <c r="J191" s="176">
        <f>ROUND(I191*H191,2)</f>
        <v>20000</v>
      </c>
      <c r="K191" s="173" t="s">
        <v>1</v>
      </c>
      <c r="L191" s="31"/>
      <c r="M191" s="177" t="s">
        <v>1</v>
      </c>
      <c r="N191" s="178" t="s">
        <v>35</v>
      </c>
      <c r="O191" s="179">
        <v>0</v>
      </c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81" t="s">
        <v>146</v>
      </c>
      <c r="AT191" s="181" t="s">
        <v>141</v>
      </c>
      <c r="AU191" s="181" t="s">
        <v>74</v>
      </c>
      <c r="AY191" s="17" t="s">
        <v>138</v>
      </c>
      <c r="BE191" s="182">
        <f>IF(N191="základní",J191,0)</f>
        <v>20000</v>
      </c>
      <c r="BF191" s="182">
        <f>IF(N191="snížená",J191,0)</f>
        <v>0</v>
      </c>
      <c r="BG191" s="182">
        <f>IF(N191="zákl. přenesená",J191,0)</f>
        <v>0</v>
      </c>
      <c r="BH191" s="182">
        <f>IF(N191="sníž. přenesená",J191,0)</f>
        <v>0</v>
      </c>
      <c r="BI191" s="182">
        <f>IF(N191="nulová",J191,0)</f>
        <v>0</v>
      </c>
      <c r="BJ191" s="17" t="s">
        <v>74</v>
      </c>
      <c r="BK191" s="182">
        <f>ROUND(I191*H191,2)</f>
        <v>20000</v>
      </c>
      <c r="BL191" s="17" t="s">
        <v>146</v>
      </c>
      <c r="BM191" s="181" t="s">
        <v>663</v>
      </c>
    </row>
    <row r="192" s="2" customFormat="1" ht="16.5" customHeight="1">
      <c r="A192" s="30"/>
      <c r="B192" s="170"/>
      <c r="C192" s="171" t="s">
        <v>405</v>
      </c>
      <c r="D192" s="171" t="s">
        <v>141</v>
      </c>
      <c r="E192" s="172" t="s">
        <v>1271</v>
      </c>
      <c r="F192" s="173" t="s">
        <v>1272</v>
      </c>
      <c r="G192" s="174" t="s">
        <v>1220</v>
      </c>
      <c r="H192" s="175">
        <v>1</v>
      </c>
      <c r="I192" s="176">
        <v>15000</v>
      </c>
      <c r="J192" s="176">
        <f>ROUND(I192*H192,2)</f>
        <v>15000</v>
      </c>
      <c r="K192" s="173" t="s">
        <v>1</v>
      </c>
      <c r="L192" s="31"/>
      <c r="M192" s="177" t="s">
        <v>1</v>
      </c>
      <c r="N192" s="178" t="s">
        <v>35</v>
      </c>
      <c r="O192" s="179">
        <v>0</v>
      </c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81" t="s">
        <v>146</v>
      </c>
      <c r="AT192" s="181" t="s">
        <v>141</v>
      </c>
      <c r="AU192" s="181" t="s">
        <v>74</v>
      </c>
      <c r="AY192" s="17" t="s">
        <v>138</v>
      </c>
      <c r="BE192" s="182">
        <f>IF(N192="základní",J192,0)</f>
        <v>15000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17" t="s">
        <v>74</v>
      </c>
      <c r="BK192" s="182">
        <f>ROUND(I192*H192,2)</f>
        <v>15000</v>
      </c>
      <c r="BL192" s="17" t="s">
        <v>146</v>
      </c>
      <c r="BM192" s="181" t="s">
        <v>671</v>
      </c>
    </row>
    <row r="193" s="2" customFormat="1" ht="16.5" customHeight="1">
      <c r="A193" s="30"/>
      <c r="B193" s="170"/>
      <c r="C193" s="171" t="s">
        <v>411</v>
      </c>
      <c r="D193" s="171" t="s">
        <v>141</v>
      </c>
      <c r="E193" s="172" t="s">
        <v>1273</v>
      </c>
      <c r="F193" s="173" t="s">
        <v>1274</v>
      </c>
      <c r="G193" s="174" t="s">
        <v>1220</v>
      </c>
      <c r="H193" s="175">
        <v>1</v>
      </c>
      <c r="I193" s="176">
        <v>35000</v>
      </c>
      <c r="J193" s="176">
        <f>ROUND(I193*H193,2)</f>
        <v>35000</v>
      </c>
      <c r="K193" s="173" t="s">
        <v>1</v>
      </c>
      <c r="L193" s="31"/>
      <c r="M193" s="177" t="s">
        <v>1</v>
      </c>
      <c r="N193" s="178" t="s">
        <v>35</v>
      </c>
      <c r="O193" s="179">
        <v>0</v>
      </c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81" t="s">
        <v>146</v>
      </c>
      <c r="AT193" s="181" t="s">
        <v>141</v>
      </c>
      <c r="AU193" s="181" t="s">
        <v>74</v>
      </c>
      <c r="AY193" s="17" t="s">
        <v>138</v>
      </c>
      <c r="BE193" s="182">
        <f>IF(N193="základní",J193,0)</f>
        <v>35000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7" t="s">
        <v>74</v>
      </c>
      <c r="BK193" s="182">
        <f>ROUND(I193*H193,2)</f>
        <v>35000</v>
      </c>
      <c r="BL193" s="17" t="s">
        <v>146</v>
      </c>
      <c r="BM193" s="181" t="s">
        <v>679</v>
      </c>
    </row>
    <row r="194" s="2" customFormat="1" ht="16.5" customHeight="1">
      <c r="A194" s="30"/>
      <c r="B194" s="170"/>
      <c r="C194" s="171" t="s">
        <v>415</v>
      </c>
      <c r="D194" s="171" t="s">
        <v>141</v>
      </c>
      <c r="E194" s="172" t="s">
        <v>1275</v>
      </c>
      <c r="F194" s="173" t="s">
        <v>1276</v>
      </c>
      <c r="G194" s="174" t="s">
        <v>1220</v>
      </c>
      <c r="H194" s="175">
        <v>1</v>
      </c>
      <c r="I194" s="176">
        <v>30000</v>
      </c>
      <c r="J194" s="176">
        <f>ROUND(I194*H194,2)</f>
        <v>30000</v>
      </c>
      <c r="K194" s="173" t="s">
        <v>1</v>
      </c>
      <c r="L194" s="31"/>
      <c r="M194" s="214" t="s">
        <v>1</v>
      </c>
      <c r="N194" s="215" t="s">
        <v>35</v>
      </c>
      <c r="O194" s="216">
        <v>0</v>
      </c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81" t="s">
        <v>146</v>
      </c>
      <c r="AT194" s="181" t="s">
        <v>141</v>
      </c>
      <c r="AU194" s="181" t="s">
        <v>74</v>
      </c>
      <c r="AY194" s="17" t="s">
        <v>138</v>
      </c>
      <c r="BE194" s="182">
        <f>IF(N194="základní",J194,0)</f>
        <v>30000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17" t="s">
        <v>74</v>
      </c>
      <c r="BK194" s="182">
        <f>ROUND(I194*H194,2)</f>
        <v>30000</v>
      </c>
      <c r="BL194" s="17" t="s">
        <v>146</v>
      </c>
      <c r="BM194" s="181" t="s">
        <v>687</v>
      </c>
    </row>
    <row r="195" s="2" customFormat="1" ht="6.96" customHeight="1">
      <c r="A195" s="30"/>
      <c r="B195" s="51"/>
      <c r="C195" s="52"/>
      <c r="D195" s="52"/>
      <c r="E195" s="52"/>
      <c r="F195" s="52"/>
      <c r="G195" s="52"/>
      <c r="H195" s="52"/>
      <c r="I195" s="52"/>
      <c r="J195" s="52"/>
      <c r="K195" s="52"/>
      <c r="L195" s="31"/>
      <c r="M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</row>
  </sheetData>
  <autoFilter ref="C124:K19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ondrej.vanicek</dc:creator>
  <cp:lastModifiedBy>ondrej.vanicek</cp:lastModifiedBy>
  <dcterms:created xsi:type="dcterms:W3CDTF">2024-02-05T08:16:06Z</dcterms:created>
  <dcterms:modified xsi:type="dcterms:W3CDTF">2024-02-05T08:16:11Z</dcterms:modified>
</cp:coreProperties>
</file>